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10.04.2025 очередное\СВОД\"/>
    </mc:Choice>
  </mc:AlternateContent>
  <xr:revisionPtr revIDLastSave="0" documentId="13_ncr:1_{6095C572-D7E5-4D6B-95AB-CD438EDA4AE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Безвозмездным'!$8:$9</definedName>
    <definedName name="_xlnm.Print_Area" localSheetId="0">'Приложение по Безвозмездным'!$A$1:$F$87</definedName>
  </definedNames>
  <calcPr calcId="181029"/>
</workbook>
</file>

<file path=xl/calcChain.xml><?xml version="1.0" encoding="utf-8"?>
<calcChain xmlns="http://schemas.openxmlformats.org/spreadsheetml/2006/main">
  <c r="D69" i="1" l="1"/>
  <c r="D54" i="1" l="1"/>
  <c r="D72" i="1"/>
  <c r="D73" i="1"/>
  <c r="D51" i="1"/>
  <c r="D70" i="1"/>
  <c r="D68" i="1"/>
  <c r="E48" i="1"/>
  <c r="D55" i="1"/>
  <c r="D48" i="1"/>
  <c r="D17" i="1"/>
  <c r="D86" i="1"/>
  <c r="D87" i="1"/>
  <c r="D83" i="1"/>
  <c r="F38" i="1"/>
  <c r="D25" i="1"/>
  <c r="E37" i="1"/>
  <c r="D37" i="1"/>
  <c r="E26" i="1" l="1"/>
  <c r="D26" i="1"/>
  <c r="F65" i="1"/>
  <c r="E65" i="1"/>
  <c r="D65" i="1"/>
  <c r="D14" i="1" l="1"/>
  <c r="E80" i="1"/>
  <c r="F80" i="1"/>
  <c r="D80" i="1"/>
  <c r="D74" i="1" l="1"/>
  <c r="E84" i="1"/>
  <c r="F84" i="1"/>
  <c r="D84" i="1"/>
  <c r="E46" i="1"/>
  <c r="E60" i="1"/>
  <c r="F60" i="1"/>
  <c r="D60" i="1"/>
  <c r="F64" i="1" l="1"/>
  <c r="E64" i="1"/>
  <c r="D64" i="1"/>
  <c r="F63" i="1"/>
  <c r="E63" i="1"/>
  <c r="D63" i="1"/>
  <c r="F62" i="1"/>
  <c r="E62" i="1"/>
  <c r="D62" i="1"/>
  <c r="F59" i="1"/>
  <c r="E59" i="1"/>
  <c r="D59" i="1"/>
  <c r="F57" i="1"/>
  <c r="E57" i="1"/>
  <c r="D57" i="1"/>
  <c r="F55" i="1"/>
  <c r="E55" i="1"/>
  <c r="F49" i="1"/>
  <c r="E49" i="1"/>
  <c r="D49" i="1"/>
  <c r="F53" i="1"/>
  <c r="E53" i="1"/>
  <c r="D53" i="1"/>
  <c r="F48" i="1"/>
  <c r="F46" i="1"/>
  <c r="D46" i="1"/>
  <c r="F41" i="1"/>
  <c r="E41" i="1"/>
  <c r="F32" i="1"/>
  <c r="E32" i="1"/>
  <c r="F29" i="1"/>
  <c r="E29" i="1"/>
  <c r="D29" i="1"/>
  <c r="D41" i="1"/>
  <c r="E38" i="1" l="1"/>
  <c r="D38" i="1"/>
  <c r="D31" i="1" s="1"/>
  <c r="D16" i="1" s="1"/>
  <c r="D13" i="1" l="1"/>
  <c r="D61" i="1"/>
  <c r="E61" i="1"/>
  <c r="F61" i="1"/>
  <c r="F52" i="1" s="1"/>
  <c r="E74" i="1"/>
  <c r="F74" i="1"/>
  <c r="E31" i="1"/>
  <c r="E16" i="1" s="1"/>
  <c r="F31" i="1"/>
  <c r="E13" i="1"/>
  <c r="F13" i="1"/>
  <c r="D52" i="1" l="1"/>
  <c r="D45" i="1" s="1"/>
  <c r="D11" i="1" s="1"/>
  <c r="D10" i="1" s="1"/>
  <c r="E52" i="1"/>
  <c r="E45" i="1" s="1"/>
  <c r="F16" i="1"/>
  <c r="F45" i="1"/>
  <c r="F11" i="1" l="1"/>
  <c r="F10" i="1" s="1"/>
  <c r="E11" i="1"/>
  <c r="E10" i="1" s="1"/>
</calcChain>
</file>

<file path=xl/sharedStrings.xml><?xml version="1.0" encoding="utf-8"?>
<sst xmlns="http://schemas.openxmlformats.org/spreadsheetml/2006/main" count="167" uniqueCount="134">
  <si>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</si>
  <si>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</si>
  <si>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</si>
  <si>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</si>
  <si>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</si>
  <si>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</si>
  <si>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</si>
  <si>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</si>
  <si>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</si>
  <si>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</si>
  <si>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</si>
  <si>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</si>
  <si>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</si>
  <si>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</si>
  <si>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</si>
  <si>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</si>
  <si>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</si>
  <si>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</si>
  <si>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</si>
  <si>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</si>
  <si>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</si>
  <si>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</si>
  <si>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</si>
  <si>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</si>
  <si>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</si>
  <si>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</si>
  <si>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</si>
  <si>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</si>
  <si>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</si>
  <si>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</si>
  <si>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</si>
  <si>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</si>
  <si>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</si>
  <si>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</si>
  <si>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</si>
  <si>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</si>
  <si>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</si>
  <si>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</si>
  <si>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</si>
  <si>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</si>
  <si>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</si>
  <si>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</si>
  <si>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</si>
  <si>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</si>
  <si>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</si>
  <si>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</si>
  <si>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</si>
  <si>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</si>
  <si>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</si>
  <si>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</si>
  <si>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</si>
  <si>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</si>
  <si>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</si>
  <si>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</si>
  <si>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</si>
  <si>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</si>
  <si>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</si>
  <si>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</si>
  <si>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</si>
  <si>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</si>
  <si>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</si>
  <si>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</si>
  <si>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</si>
  <si>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</si>
  <si>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</si>
  <si>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</si>
  <si>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</si>
  <si>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</si>
  <si>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2025 год</t>
  </si>
  <si>
    <t>Утверждено</t>
  </si>
  <si>
    <t>решением городского Совета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</si>
  <si>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</si>
  <si>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</si>
  <si>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</si>
  <si>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</si>
  <si>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</si>
  <si>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</si>
  <si>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</si>
  <si>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</si>
  <si>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</si>
  <si>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</si>
  <si>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</si>
  <si>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</si>
  <si>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</si>
  <si>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</si>
  <si>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2026 год</t>
  </si>
  <si>
    <t>2 02 25511 04 0000 150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</si>
  <si>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</si>
  <si>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</si>
  <si>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</si>
  <si>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</si>
  <si>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</si>
  <si>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</si>
  <si>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</si>
  <si>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</si>
  <si>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</si>
  <si>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</si>
  <si>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</si>
  <si>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</si>
  <si>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</si>
  <si>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</si>
  <si>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</si>
  <si>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</si>
  <si>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</si>
  <si>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</si>
  <si>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</si>
  <si>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</si>
  <si>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</si>
  <si>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</si>
  <si>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</si>
  <si>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2027 год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</si>
  <si>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</si>
  <si>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</si>
  <si>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</si>
  <si>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</si>
  <si>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</si>
  <si>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</si>
  <si>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</si>
  <si>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</si>
  <si>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</si>
  <si>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</si>
  <si>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</si>
  <si>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2 18 04000 04 0000 150</t>
  </si>
  <si>
    <t>Доходы бюджетов городских округов от возврата организациями остатков субсидий прошлых лет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</si>
  <si>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</si>
  <si>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</si>
  <si>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2 02 49999 04 0000 150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</si>
  <si>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</si>
  <si>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</si>
  <si>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</si>
  <si>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</si>
  <si>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 xml:space="preserve">Приложение № 2 к решению </t>
  </si>
  <si>
    <t>от 10.04.2025</t>
  </si>
  <si>
    <t xml:space="preserve">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</si>
</sst>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54">
    <xf numFmtId="0" fontId="0" fillId="0" borderId="0" xfId="0"/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left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9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/>
    </xf>
    <xf numFmtId="4" fontId="5" fillId="0" borderId="0" xfId="0" applyNumberFormat="1" applyFont="1" applyAlignment="1">
      <alignment horizontal="right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/>
    </xf>
    <xf numFmtId="4" fontId="4" fillId="0" borderId="0" xfId="0" applyNumberFormat="1" applyFont="1"/>
    <xf numFmtId="0" fontId="4" fillId="0" borderId="0" xfId="0" applyFont="1"/>
    <xf numFmtId="49" fontId="5" fillId="0" borderId="19" xfId="0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27" fillId="0" borderId="15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7" fillId="0" borderId="16" xfId="0" applyNumberFormat="1" applyFont="1" applyBorder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33"/>
  <sheetViews>
    <sheetView showGridLines="0" tabSelected="1" topLeftCell="B2" zoomScale="106" zoomScaleNormal="106" zoomScaleSheetLayoutView="100" workbookViewId="0">
      <selection activeCell="E8" sqref="E8:F8"/>
    </sheetView>
  </sheetViews>
  <sheetFormatPr defaultColWidth="9" defaultRowHeight="15.75" x14ac:dyDescent="0.25"/>
  <cols>
    <col min="1" max="1" width="17.42578125" style="1" hidden="1" customWidth="1"/>
    <col min="2" max="2" width="26.28515625" style="2" customWidth="1"/>
    <col min="3" max="3" width="90" style="3" customWidth="1"/>
    <col min="4" max="6" width="23.7109375" style="4" customWidth="1"/>
    <col min="7" max="7" width="25.140625" style="2" customWidth="1"/>
    <col min="8" max="16384" width="9" style="2"/>
  </cols>
  <sheetData>
    <row r="1" spans="1:7" x14ac:dyDescent="0.25">
      <c r="E1" s="46" t="s">
        <v>69</v>
      </c>
      <c r="F1" s="46"/>
    </row>
    <row r="2" spans="1:7" x14ac:dyDescent="0.25">
      <c r="E2" s="46" t="s">
        <v>70</v>
      </c>
      <c r="F2" s="46"/>
    </row>
    <row r="3" spans="1:7" x14ac:dyDescent="0.25">
      <c r="E3" s="36" t="s">
        <v>132</v>
      </c>
      <c r="F3" s="36" t="s">
        <v>133</v>
      </c>
    </row>
    <row r="4" spans="1:7" x14ac:dyDescent="0.25">
      <c r="E4" s="46" t="s">
        <v>131</v>
      </c>
      <c r="F4" s="46"/>
    </row>
    <row r="5" spans="1:7" ht="6" customHeight="1" x14ac:dyDescent="0.25"/>
    <row r="6" spans="1:7" x14ac:dyDescent="0.25">
      <c r="B6" s="45" t="s">
        <v>116</v>
      </c>
      <c r="C6" s="45"/>
      <c r="D6" s="45"/>
      <c r="E6" s="45"/>
      <c r="F6" s="45"/>
    </row>
    <row r="7" spans="1:7" ht="16.5" thickBot="1" x14ac:dyDescent="0.3">
      <c r="B7" s="44"/>
      <c r="C7" s="44"/>
      <c r="D7" s="44"/>
      <c r="E7" s="44"/>
      <c r="F7" s="44"/>
    </row>
    <row r="8" spans="1:7" ht="17.25" thickBot="1" x14ac:dyDescent="0.3">
      <c r="B8" s="47" t="s">
        <v>0</v>
      </c>
      <c r="C8" s="49" t="s">
        <v>66</v>
      </c>
      <c r="D8" s="51" t="s">
        <v>68</v>
      </c>
      <c r="E8" s="51" t="s">
        <v>67</v>
      </c>
      <c r="F8" s="53"/>
    </row>
    <row r="9" spans="1:7" ht="16.5" x14ac:dyDescent="0.25">
      <c r="A9" s="5"/>
      <c r="B9" s="48"/>
      <c r="C9" s="50"/>
      <c r="D9" s="52"/>
      <c r="E9" s="38" t="s">
        <v>85</v>
      </c>
      <c r="F9" s="6" t="s">
        <v>110</v>
      </c>
    </row>
    <row r="10" spans="1:7" ht="24.75" customHeight="1" x14ac:dyDescent="0.25">
      <c r="A10" s="7"/>
      <c r="B10" s="10" t="s">
        <v>1</v>
      </c>
      <c r="C10" s="11" t="s">
        <v>2</v>
      </c>
      <c r="D10" s="12">
        <f>D11+D80+D84</f>
        <v>3223718792.4199996</v>
      </c>
      <c r="E10" s="12">
        <f>E11+E80+E84</f>
        <v>2105623039.9699998</v>
      </c>
      <c r="F10" s="13">
        <f>F11+F80+F84</f>
        <v>1984001226.9299998</v>
      </c>
      <c r="G10" s="14"/>
    </row>
    <row r="11" spans="1:7" ht="31.5" x14ac:dyDescent="0.25">
      <c r="A11" s="7"/>
      <c r="B11" s="10" t="s">
        <v>3</v>
      </c>
      <c r="C11" s="11" t="s">
        <v>4</v>
      </c>
      <c r="D11" s="12">
        <f>D13+D16+D45+D74</f>
        <v>3229899777.4299998</v>
      </c>
      <c r="E11" s="12">
        <f>E13+E16+E45+E74</f>
        <v>2105623039.9699998</v>
      </c>
      <c r="F11" s="13">
        <f>F13+F16+F45+F74</f>
        <v>1984001226.9299998</v>
      </c>
      <c r="G11" s="14"/>
    </row>
    <row r="12" spans="1:7" x14ac:dyDescent="0.25">
      <c r="A12" s="7"/>
      <c r="B12" s="10"/>
      <c r="C12" s="15" t="s">
        <v>32</v>
      </c>
      <c r="D12" s="8"/>
      <c r="E12" s="8"/>
      <c r="F12" s="9"/>
    </row>
    <row r="13" spans="1:7" x14ac:dyDescent="0.25">
      <c r="A13" s="7"/>
      <c r="B13" s="10" t="s">
        <v>48</v>
      </c>
      <c r="C13" s="11" t="s">
        <v>49</v>
      </c>
      <c r="D13" s="12">
        <f t="shared" ref="D13:F13" si="0">SUM(D14:D15)</f>
        <v>73957000</v>
      </c>
      <c r="E13" s="12">
        <f t="shared" si="0"/>
        <v>43593100</v>
      </c>
      <c r="F13" s="13">
        <f t="shared" si="0"/>
        <v>43967200</v>
      </c>
    </row>
    <row r="14" spans="1:7" ht="31.5" x14ac:dyDescent="0.25">
      <c r="A14" s="7"/>
      <c r="B14" s="37" t="s">
        <v>50</v>
      </c>
      <c r="C14" s="16" t="s">
        <v>51</v>
      </c>
      <c r="D14" s="8">
        <f>36204800+34552200+3200000</f>
        <v>73957000</v>
      </c>
      <c r="E14" s="8">
        <v>43593100</v>
      </c>
      <c r="F14" s="9">
        <v>43967200</v>
      </c>
    </row>
    <row r="15" spans="1:7" hidden="1" x14ac:dyDescent="0.25">
      <c r="A15" s="7"/>
      <c r="B15" s="37" t="s">
        <v>52</v>
      </c>
      <c r="C15" s="16" t="s">
        <v>53</v>
      </c>
      <c r="D15" s="8"/>
      <c r="E15" s="8"/>
      <c r="F15" s="9"/>
    </row>
    <row r="16" spans="1:7" ht="31.5" x14ac:dyDescent="0.25">
      <c r="A16" s="7"/>
      <c r="B16" s="10" t="s">
        <v>5</v>
      </c>
      <c r="C16" s="11" t="s">
        <v>6</v>
      </c>
      <c r="D16" s="12">
        <f>SUM(D17:D31)</f>
        <v>1871841870.6100001</v>
      </c>
      <c r="E16" s="12">
        <f>SUM(E18:E31)+E17</f>
        <v>798925838.56999993</v>
      </c>
      <c r="F16" s="13">
        <f>SUM(F18:F31)+F17</f>
        <v>624394834.56999993</v>
      </c>
    </row>
    <row r="17" spans="1:7" ht="25.5" customHeight="1" x14ac:dyDescent="0.25">
      <c r="A17" s="7"/>
      <c r="B17" s="17" t="s">
        <v>36</v>
      </c>
      <c r="C17" s="16" t="s">
        <v>7</v>
      </c>
      <c r="D17" s="25">
        <f>526400000+259127700+15610177.93</f>
        <v>801137877.92999995</v>
      </c>
      <c r="E17" s="25">
        <v>0</v>
      </c>
      <c r="F17" s="26">
        <v>0</v>
      </c>
    </row>
    <row r="18" spans="1:7" ht="78.75" hidden="1" x14ac:dyDescent="0.25">
      <c r="A18" s="7"/>
      <c r="B18" s="17" t="s">
        <v>82</v>
      </c>
      <c r="C18" s="16" t="s">
        <v>83</v>
      </c>
      <c r="D18" s="8"/>
      <c r="E18" s="8"/>
      <c r="F18" s="9"/>
    </row>
    <row r="19" spans="1:7" ht="1.5" hidden="1" customHeight="1" x14ac:dyDescent="0.25">
      <c r="A19" s="7"/>
      <c r="B19" s="17" t="s">
        <v>42</v>
      </c>
      <c r="C19" s="16" t="s">
        <v>39</v>
      </c>
      <c r="D19" s="8"/>
      <c r="E19" s="8"/>
      <c r="F19" s="9"/>
    </row>
    <row r="20" spans="1:7" ht="4.5" hidden="1" customHeight="1" x14ac:dyDescent="0.25">
      <c r="A20" s="7"/>
      <c r="B20" s="17" t="s">
        <v>90</v>
      </c>
      <c r="C20" s="16" t="s">
        <v>91</v>
      </c>
      <c r="D20" s="8"/>
      <c r="E20" s="8"/>
      <c r="F20" s="9"/>
    </row>
    <row r="21" spans="1:7" ht="31.5" x14ac:dyDescent="0.25">
      <c r="A21" s="7"/>
      <c r="B21" s="17" t="s">
        <v>37</v>
      </c>
      <c r="C21" s="16" t="s">
        <v>78</v>
      </c>
      <c r="D21" s="8">
        <v>598637.97</v>
      </c>
      <c r="E21" s="8">
        <v>0</v>
      </c>
      <c r="F21" s="9">
        <v>0</v>
      </c>
    </row>
    <row r="22" spans="1:7" ht="45.75" customHeight="1" x14ac:dyDescent="0.25">
      <c r="A22" s="7"/>
      <c r="B22" s="37" t="s">
        <v>129</v>
      </c>
      <c r="C22" s="16" t="s">
        <v>130</v>
      </c>
      <c r="D22" s="8">
        <v>84464432.989999995</v>
      </c>
      <c r="E22" s="8">
        <v>151870937.5</v>
      </c>
      <c r="F22" s="9">
        <v>141330312.5</v>
      </c>
    </row>
    <row r="23" spans="1:7" ht="47.25" x14ac:dyDescent="0.25">
      <c r="A23" s="7"/>
      <c r="B23" s="27" t="s">
        <v>112</v>
      </c>
      <c r="C23" s="15" t="s">
        <v>113</v>
      </c>
      <c r="D23" s="8">
        <v>151515151.52000001</v>
      </c>
      <c r="E23" s="8">
        <v>0</v>
      </c>
      <c r="F23" s="9">
        <v>0</v>
      </c>
    </row>
    <row r="24" spans="1:7" ht="30.75" customHeight="1" x14ac:dyDescent="0.25">
      <c r="A24" s="7"/>
      <c r="B24" s="27" t="s">
        <v>120</v>
      </c>
      <c r="C24" s="15" t="s">
        <v>121</v>
      </c>
      <c r="D24" s="8">
        <v>8000000</v>
      </c>
      <c r="E24" s="8">
        <v>0</v>
      </c>
      <c r="F24" s="9">
        <v>0</v>
      </c>
    </row>
    <row r="25" spans="1:7" ht="31.5" x14ac:dyDescent="0.25">
      <c r="A25" s="7"/>
      <c r="B25" s="28" t="s">
        <v>8</v>
      </c>
      <c r="C25" s="16" t="s">
        <v>9</v>
      </c>
      <c r="D25" s="8">
        <f>2183244</f>
        <v>2183244</v>
      </c>
      <c r="E25" s="8">
        <v>1844212.36</v>
      </c>
      <c r="F25" s="9">
        <v>1919066.01</v>
      </c>
    </row>
    <row r="26" spans="1:7" ht="48.75" customHeight="1" x14ac:dyDescent="0.25">
      <c r="A26" s="7"/>
      <c r="B26" s="28" t="s">
        <v>89</v>
      </c>
      <c r="C26" s="16" t="s">
        <v>88</v>
      </c>
      <c r="D26" s="8">
        <f>301032400+7272727.28-34+93935400-7272727.28+7977736.55</f>
        <v>402945502.55000001</v>
      </c>
      <c r="E26" s="8">
        <f>7272727.28+22363300+34+93935400-7272727.28+8059981.26</f>
        <v>124358715.26000001</v>
      </c>
      <c r="F26" s="9">
        <v>105002800</v>
      </c>
    </row>
    <row r="27" spans="1:7" ht="36.75" hidden="1" customHeight="1" x14ac:dyDescent="0.25">
      <c r="A27" s="7"/>
      <c r="B27" s="28" t="s">
        <v>86</v>
      </c>
      <c r="C27" s="16" t="s">
        <v>87</v>
      </c>
      <c r="D27" s="8"/>
      <c r="E27" s="8"/>
      <c r="F27" s="9"/>
    </row>
    <row r="28" spans="1:7" ht="35.25" customHeight="1" x14ac:dyDescent="0.25">
      <c r="A28" s="7"/>
      <c r="B28" s="28" t="s">
        <v>117</v>
      </c>
      <c r="C28" s="16" t="s">
        <v>118</v>
      </c>
      <c r="D28" s="8">
        <v>0</v>
      </c>
      <c r="E28" s="8">
        <v>0</v>
      </c>
      <c r="F28" s="9">
        <v>1421000</v>
      </c>
    </row>
    <row r="29" spans="1:7" ht="30.75" customHeight="1" x14ac:dyDescent="0.25">
      <c r="A29" s="7"/>
      <c r="B29" s="28" t="s">
        <v>10</v>
      </c>
      <c r="C29" s="16" t="s">
        <v>11</v>
      </c>
      <c r="D29" s="8">
        <f>21614902.57+668502.14</f>
        <v>22283404.710000001</v>
      </c>
      <c r="E29" s="8">
        <f>21396100-25.31</f>
        <v>21396074.690000001</v>
      </c>
      <c r="F29" s="9">
        <f>20512100-37.59</f>
        <v>20512062.41</v>
      </c>
    </row>
    <row r="30" spans="1:7" ht="31.5" x14ac:dyDescent="0.25">
      <c r="A30" s="7"/>
      <c r="B30" s="28" t="s">
        <v>81</v>
      </c>
      <c r="C30" s="16" t="s">
        <v>80</v>
      </c>
      <c r="D30" s="8">
        <v>14814814.810000001</v>
      </c>
      <c r="E30" s="8">
        <v>0</v>
      </c>
      <c r="F30" s="9">
        <v>0</v>
      </c>
    </row>
    <row r="31" spans="1:7" s="41" customFormat="1" x14ac:dyDescent="0.25">
      <c r="A31" s="39"/>
      <c r="B31" s="10" t="s">
        <v>12</v>
      </c>
      <c r="C31" s="11" t="s">
        <v>13</v>
      </c>
      <c r="D31" s="12">
        <f>SUM(D32:D44)</f>
        <v>383898804.13</v>
      </c>
      <c r="E31" s="12">
        <f t="shared" ref="E31:F31" si="1">SUM(E32:E44)</f>
        <v>499455898.75999999</v>
      </c>
      <c r="F31" s="13">
        <f t="shared" si="1"/>
        <v>354209593.64999998</v>
      </c>
      <c r="G31" s="40"/>
    </row>
    <row r="32" spans="1:7" ht="47.25" hidden="1" x14ac:dyDescent="0.25">
      <c r="A32" s="7"/>
      <c r="B32" s="17" t="s">
        <v>12</v>
      </c>
      <c r="C32" s="29" t="s">
        <v>54</v>
      </c>
      <c r="D32" s="25">
        <v>6984434.21</v>
      </c>
      <c r="E32" s="25">
        <f>2935100-23.37</f>
        <v>2935076.63</v>
      </c>
      <c r="F32" s="26">
        <f>2916300-6.3</f>
        <v>2916293.7</v>
      </c>
    </row>
    <row r="33" spans="1:6" ht="47.25" hidden="1" x14ac:dyDescent="0.25">
      <c r="A33" s="7"/>
      <c r="B33" s="17" t="s">
        <v>12</v>
      </c>
      <c r="C33" s="29" t="s">
        <v>55</v>
      </c>
      <c r="D33" s="25">
        <v>4647271.6399999997</v>
      </c>
      <c r="E33" s="25">
        <v>4794751.0599999996</v>
      </c>
      <c r="F33" s="26">
        <v>4942230.4800000004</v>
      </c>
    </row>
    <row r="34" spans="1:6" ht="45.75" hidden="1" customHeight="1" x14ac:dyDescent="0.25">
      <c r="A34" s="7"/>
      <c r="B34" s="17" t="s">
        <v>12</v>
      </c>
      <c r="C34" s="29" t="s">
        <v>43</v>
      </c>
      <c r="D34" s="25">
        <v>2000000</v>
      </c>
      <c r="E34" s="25">
        <v>2000000</v>
      </c>
      <c r="F34" s="26">
        <v>2000000</v>
      </c>
    </row>
    <row r="35" spans="1:6" ht="32.25" hidden="1" customHeight="1" x14ac:dyDescent="0.25">
      <c r="A35" s="7"/>
      <c r="B35" s="17" t="s">
        <v>12</v>
      </c>
      <c r="C35" s="29" t="s">
        <v>44</v>
      </c>
      <c r="D35" s="8"/>
      <c r="E35" s="8"/>
      <c r="F35" s="9"/>
    </row>
    <row r="36" spans="1:6" ht="31.5" hidden="1" x14ac:dyDescent="0.25">
      <c r="A36" s="7"/>
      <c r="B36" s="17" t="s">
        <v>12</v>
      </c>
      <c r="C36" s="29" t="s">
        <v>25</v>
      </c>
      <c r="D36" s="8">
        <v>637719.59</v>
      </c>
      <c r="E36" s="8">
        <v>637032.24</v>
      </c>
      <c r="F36" s="9">
        <v>637032.24</v>
      </c>
    </row>
    <row r="37" spans="1:6" ht="49.5" hidden="1" customHeight="1" x14ac:dyDescent="0.25">
      <c r="A37" s="7"/>
      <c r="B37" s="17" t="s">
        <v>12</v>
      </c>
      <c r="C37" s="29" t="s">
        <v>119</v>
      </c>
      <c r="D37" s="8">
        <f>201000000</f>
        <v>201000000</v>
      </c>
      <c r="E37" s="8">
        <f>130000000</f>
        <v>130000000</v>
      </c>
      <c r="F37" s="9">
        <v>0</v>
      </c>
    </row>
    <row r="38" spans="1:6" ht="47.25" hidden="1" x14ac:dyDescent="0.25">
      <c r="A38" s="7"/>
      <c r="B38" s="17" t="s">
        <v>26</v>
      </c>
      <c r="C38" s="29" t="s">
        <v>27</v>
      </c>
      <c r="D38" s="25">
        <f>23155200+6.63</f>
        <v>23155206.629999999</v>
      </c>
      <c r="E38" s="25">
        <f>23155200+6.63</f>
        <v>23155206.629999999</v>
      </c>
      <c r="F38" s="9">
        <f>39780000+5.03-32000000</f>
        <v>7780005.0300000012</v>
      </c>
    </row>
    <row r="39" spans="1:6" ht="78.75" hidden="1" x14ac:dyDescent="0.25">
      <c r="A39" s="7"/>
      <c r="B39" s="17" t="s">
        <v>12</v>
      </c>
      <c r="C39" s="29" t="s">
        <v>38</v>
      </c>
      <c r="D39" s="25">
        <v>1827300</v>
      </c>
      <c r="E39" s="25">
        <v>456900</v>
      </c>
      <c r="F39" s="26">
        <v>457100</v>
      </c>
    </row>
    <row r="40" spans="1:6" ht="47.25" hidden="1" x14ac:dyDescent="0.25">
      <c r="A40" s="7"/>
      <c r="B40" s="17" t="s">
        <v>12</v>
      </c>
      <c r="C40" s="29" t="s">
        <v>56</v>
      </c>
      <c r="D40" s="8"/>
      <c r="E40" s="8"/>
      <c r="F40" s="9"/>
    </row>
    <row r="41" spans="1:6" ht="31.5" hidden="1" x14ac:dyDescent="0.25">
      <c r="A41" s="7"/>
      <c r="B41" s="17" t="s">
        <v>12</v>
      </c>
      <c r="C41" s="29" t="s">
        <v>114</v>
      </c>
      <c r="D41" s="25">
        <f>313669700-17.8-53276077.78-24304362.36-102600629.2</f>
        <v>133488612.86</v>
      </c>
      <c r="E41" s="25">
        <f>335477000-67.8</f>
        <v>335476932.19999999</v>
      </c>
      <c r="F41" s="26">
        <f>335476900+32.2</f>
        <v>335476932.19999999</v>
      </c>
    </row>
    <row r="42" spans="1:6" ht="47.25" hidden="1" x14ac:dyDescent="0.25">
      <c r="A42" s="7"/>
      <c r="B42" s="17" t="s">
        <v>12</v>
      </c>
      <c r="C42" s="29" t="s">
        <v>106</v>
      </c>
      <c r="D42" s="25">
        <v>6000000</v>
      </c>
      <c r="E42" s="25">
        <v>0</v>
      </c>
      <c r="F42" s="26">
        <v>0</v>
      </c>
    </row>
    <row r="43" spans="1:6" ht="31.5" hidden="1" x14ac:dyDescent="0.25">
      <c r="A43" s="7"/>
      <c r="B43" s="17" t="s">
        <v>12</v>
      </c>
      <c r="C43" s="29" t="s">
        <v>125</v>
      </c>
      <c r="D43" s="8">
        <v>645836.4</v>
      </c>
      <c r="E43" s="8">
        <v>0</v>
      </c>
      <c r="F43" s="9">
        <v>0</v>
      </c>
    </row>
    <row r="44" spans="1:6" ht="31.5" hidden="1" x14ac:dyDescent="0.25">
      <c r="A44" s="7"/>
      <c r="B44" s="17" t="s">
        <v>12</v>
      </c>
      <c r="C44" s="29" t="s">
        <v>84</v>
      </c>
      <c r="D44" s="25">
        <v>3512422.8</v>
      </c>
      <c r="E44" s="25">
        <v>0</v>
      </c>
      <c r="F44" s="26">
        <v>0</v>
      </c>
    </row>
    <row r="45" spans="1:6" x14ac:dyDescent="0.25">
      <c r="A45" s="7"/>
      <c r="B45" s="10" t="s">
        <v>14</v>
      </c>
      <c r="C45" s="11" t="s">
        <v>15</v>
      </c>
      <c r="D45" s="12">
        <f t="shared" ref="D45:F45" si="2">SUM(D46:D52)</f>
        <v>1276912729.0299997</v>
      </c>
      <c r="E45" s="12">
        <f t="shared" si="2"/>
        <v>1260115923.6099999</v>
      </c>
      <c r="F45" s="13">
        <f t="shared" si="2"/>
        <v>1312651014.5699999</v>
      </c>
    </row>
    <row r="46" spans="1:6" ht="47.25" x14ac:dyDescent="0.25">
      <c r="A46" s="7"/>
      <c r="B46" s="17" t="s">
        <v>16</v>
      </c>
      <c r="C46" s="15" t="s">
        <v>57</v>
      </c>
      <c r="D46" s="25">
        <f>35839700+15.1</f>
        <v>35839715.100000001</v>
      </c>
      <c r="E46" s="25">
        <f>37800200-43.31</f>
        <v>37800156.689999998</v>
      </c>
      <c r="F46" s="26">
        <f>37800200-43.31</f>
        <v>37800156.689999998</v>
      </c>
    </row>
    <row r="47" spans="1:6" ht="63" x14ac:dyDescent="0.25">
      <c r="A47" s="7"/>
      <c r="B47" s="17" t="s">
        <v>17</v>
      </c>
      <c r="C47" s="15" t="s">
        <v>58</v>
      </c>
      <c r="D47" s="25">
        <v>52653096.119999997</v>
      </c>
      <c r="E47" s="25">
        <v>52653096.119999997</v>
      </c>
      <c r="F47" s="26">
        <v>52653096.119999997</v>
      </c>
    </row>
    <row r="48" spans="1:6" ht="47.25" x14ac:dyDescent="0.25">
      <c r="A48" s="7"/>
      <c r="B48" s="17" t="s">
        <v>45</v>
      </c>
      <c r="C48" s="15" t="s">
        <v>18</v>
      </c>
      <c r="D48" s="8">
        <f>45539500+21.5+25274436-564572.45</f>
        <v>70249385.049999997</v>
      </c>
      <c r="E48" s="8">
        <f>57849800+41.5-7545631.5</f>
        <v>50304210</v>
      </c>
      <c r="F48" s="9">
        <f>50304200+10</f>
        <v>50304210</v>
      </c>
    </row>
    <row r="49" spans="1:7" ht="47.25" x14ac:dyDescent="0.25">
      <c r="A49" s="7"/>
      <c r="B49" s="17" t="s">
        <v>19</v>
      </c>
      <c r="C49" s="16" t="s">
        <v>20</v>
      </c>
      <c r="D49" s="8">
        <f>17700-20</f>
        <v>17680</v>
      </c>
      <c r="E49" s="8">
        <f>186500-38</f>
        <v>186462</v>
      </c>
      <c r="F49" s="9">
        <f>17400+44</f>
        <v>17444</v>
      </c>
    </row>
    <row r="50" spans="1:7" ht="80.25" customHeight="1" x14ac:dyDescent="0.25">
      <c r="A50" s="7"/>
      <c r="B50" s="17" t="s">
        <v>33</v>
      </c>
      <c r="C50" s="16" t="s">
        <v>79</v>
      </c>
      <c r="D50" s="8">
        <v>69370560</v>
      </c>
      <c r="E50" s="8">
        <v>69370560</v>
      </c>
      <c r="F50" s="9">
        <v>69370560</v>
      </c>
      <c r="G50" s="14"/>
    </row>
    <row r="51" spans="1:7" ht="47.25" x14ac:dyDescent="0.25">
      <c r="A51" s="7"/>
      <c r="B51" s="17" t="s">
        <v>34</v>
      </c>
      <c r="C51" s="15" t="s">
        <v>35</v>
      </c>
      <c r="D51" s="8">
        <f>45826011+2478</f>
        <v>45828489</v>
      </c>
      <c r="E51" s="8">
        <v>43135246</v>
      </c>
      <c r="F51" s="9">
        <v>42061712</v>
      </c>
      <c r="G51" s="14"/>
    </row>
    <row r="52" spans="1:7" s="41" customFormat="1" x14ac:dyDescent="0.25">
      <c r="A52" s="39"/>
      <c r="B52" s="10" t="s">
        <v>21</v>
      </c>
      <c r="C52" s="11" t="s">
        <v>22</v>
      </c>
      <c r="D52" s="12">
        <f t="shared" ref="D52:F52" si="3">SUM(D53:D73)</f>
        <v>1002953803.7599999</v>
      </c>
      <c r="E52" s="12">
        <f t="shared" si="3"/>
        <v>1006666192.8</v>
      </c>
      <c r="F52" s="13">
        <f t="shared" si="3"/>
        <v>1060443835.7599999</v>
      </c>
      <c r="G52" s="40"/>
    </row>
    <row r="53" spans="1:7" ht="47.25" x14ac:dyDescent="0.25">
      <c r="A53" s="7"/>
      <c r="B53" s="17" t="s">
        <v>21</v>
      </c>
      <c r="C53" s="29" t="s">
        <v>28</v>
      </c>
      <c r="D53" s="25">
        <f>3416700+22.18</f>
        <v>3416722.18</v>
      </c>
      <c r="E53" s="25">
        <f>3606700+23.51</f>
        <v>3606723.51</v>
      </c>
      <c r="F53" s="26">
        <f>3441400-1.88</f>
        <v>3441398.12</v>
      </c>
    </row>
    <row r="54" spans="1:7" ht="63" x14ac:dyDescent="0.25">
      <c r="A54" s="7"/>
      <c r="B54" s="17" t="s">
        <v>21</v>
      </c>
      <c r="C54" s="29" t="s">
        <v>115</v>
      </c>
      <c r="D54" s="8">
        <f>57849800+41.5-7545631.5</f>
        <v>50304210</v>
      </c>
      <c r="E54" s="8">
        <v>0</v>
      </c>
      <c r="F54" s="9">
        <v>0</v>
      </c>
    </row>
    <row r="55" spans="1:7" ht="63" x14ac:dyDescent="0.25">
      <c r="A55" s="7"/>
      <c r="B55" s="17" t="s">
        <v>21</v>
      </c>
      <c r="C55" s="29" t="s">
        <v>29</v>
      </c>
      <c r="D55" s="8">
        <f>772000-17.2-48661.2</f>
        <v>723321.60000000009</v>
      </c>
      <c r="E55" s="8">
        <f>347100-1</f>
        <v>347099</v>
      </c>
      <c r="F55" s="9">
        <f>301800+25.3</f>
        <v>301825.3</v>
      </c>
    </row>
    <row r="56" spans="1:7" ht="108" customHeight="1" x14ac:dyDescent="0.25">
      <c r="A56" s="7"/>
      <c r="B56" s="28" t="s">
        <v>30</v>
      </c>
      <c r="C56" s="29" t="s">
        <v>71</v>
      </c>
      <c r="D56" s="8">
        <v>762372372.38999999</v>
      </c>
      <c r="E56" s="8">
        <v>815854624.78999996</v>
      </c>
      <c r="F56" s="9">
        <v>869853602.17999995</v>
      </c>
    </row>
    <row r="57" spans="1:7" ht="47.25" x14ac:dyDescent="0.25">
      <c r="A57" s="7"/>
      <c r="B57" s="17" t="s">
        <v>30</v>
      </c>
      <c r="C57" s="29" t="s">
        <v>72</v>
      </c>
      <c r="D57" s="8">
        <f>1104700+23.42</f>
        <v>1104723.42</v>
      </c>
      <c r="E57" s="8">
        <f>1104700+23.42</f>
        <v>1104723.42</v>
      </c>
      <c r="F57" s="9">
        <f>1104700+23.42</f>
        <v>1104723.42</v>
      </c>
    </row>
    <row r="58" spans="1:7" ht="63" x14ac:dyDescent="0.25">
      <c r="A58" s="7"/>
      <c r="B58" s="17" t="s">
        <v>30</v>
      </c>
      <c r="C58" s="29" t="s">
        <v>73</v>
      </c>
      <c r="D58" s="25">
        <v>1267455.8500000001</v>
      </c>
      <c r="E58" s="25">
        <v>1267455.8500000001</v>
      </c>
      <c r="F58" s="26">
        <v>1267455.8500000001</v>
      </c>
    </row>
    <row r="59" spans="1:7" ht="30.75" customHeight="1" x14ac:dyDescent="0.25">
      <c r="A59" s="7"/>
      <c r="B59" s="17" t="s">
        <v>30</v>
      </c>
      <c r="C59" s="29" t="s">
        <v>40</v>
      </c>
      <c r="D59" s="8">
        <f>152381100+23.58</f>
        <v>152381123.58000001</v>
      </c>
      <c r="E59" s="8">
        <f>153920300+26.85</f>
        <v>153920326.84999999</v>
      </c>
      <c r="F59" s="9">
        <f>153920300+26.85</f>
        <v>153920326.84999999</v>
      </c>
    </row>
    <row r="60" spans="1:7" ht="47.25" x14ac:dyDescent="0.25">
      <c r="A60" s="7"/>
      <c r="B60" s="28" t="s">
        <v>30</v>
      </c>
      <c r="C60" s="29" t="s">
        <v>74</v>
      </c>
      <c r="D60" s="8">
        <f>2474715-15</f>
        <v>2474700</v>
      </c>
      <c r="E60" s="8">
        <f>2474715-15</f>
        <v>2474700</v>
      </c>
      <c r="F60" s="9">
        <f>2474715-15</f>
        <v>2474700</v>
      </c>
    </row>
    <row r="61" spans="1:7" ht="78.75" x14ac:dyDescent="0.25">
      <c r="A61" s="7"/>
      <c r="B61" s="17" t="s">
        <v>30</v>
      </c>
      <c r="C61" s="29" t="s">
        <v>77</v>
      </c>
      <c r="D61" s="8">
        <f t="shared" ref="D61:F61" si="4">802235.52-35.52</f>
        <v>802200</v>
      </c>
      <c r="E61" s="8">
        <f t="shared" si="4"/>
        <v>802200</v>
      </c>
      <c r="F61" s="9">
        <f t="shared" si="4"/>
        <v>802200</v>
      </c>
    </row>
    <row r="62" spans="1:7" ht="47.25" x14ac:dyDescent="0.25">
      <c r="A62" s="7"/>
      <c r="B62" s="28" t="s">
        <v>30</v>
      </c>
      <c r="C62" s="29" t="s">
        <v>75</v>
      </c>
      <c r="D62" s="25">
        <f>4940000+14</f>
        <v>4940014</v>
      </c>
      <c r="E62" s="25">
        <f>4940000+14</f>
        <v>4940014</v>
      </c>
      <c r="F62" s="26">
        <f>4940000+14</f>
        <v>4940014</v>
      </c>
    </row>
    <row r="63" spans="1:7" ht="93.75" customHeight="1" x14ac:dyDescent="0.25">
      <c r="A63" s="7"/>
      <c r="B63" s="28" t="s">
        <v>30</v>
      </c>
      <c r="C63" s="29" t="s">
        <v>76</v>
      </c>
      <c r="D63" s="8">
        <f>300-3.95</f>
        <v>296.05</v>
      </c>
      <c r="E63" s="8">
        <f>300-3.95</f>
        <v>296.05</v>
      </c>
      <c r="F63" s="9">
        <f>300-3.95</f>
        <v>296.05</v>
      </c>
    </row>
    <row r="64" spans="1:7" ht="63" x14ac:dyDescent="0.25">
      <c r="A64" s="7"/>
      <c r="B64" s="17" t="s">
        <v>30</v>
      </c>
      <c r="C64" s="29" t="s">
        <v>31</v>
      </c>
      <c r="D64" s="25">
        <f>156300+36.39</f>
        <v>156336.39000000001</v>
      </c>
      <c r="E64" s="25">
        <f>164500-21.28</f>
        <v>164478.72</v>
      </c>
      <c r="F64" s="26">
        <f>164500-21.28</f>
        <v>164478.72</v>
      </c>
    </row>
    <row r="65" spans="1:6" ht="47.25" x14ac:dyDescent="0.25">
      <c r="A65" s="7"/>
      <c r="B65" s="17" t="s">
        <v>30</v>
      </c>
      <c r="C65" s="29" t="s">
        <v>41</v>
      </c>
      <c r="D65" s="8">
        <f>3828400+47.95+303587.92</f>
        <v>4132035.87</v>
      </c>
      <c r="E65" s="8">
        <f>3828400+47.95+303587.92</f>
        <v>4132035.87</v>
      </c>
      <c r="F65" s="9">
        <f>3828400+47.95+303587.92</f>
        <v>4132035.87</v>
      </c>
    </row>
    <row r="66" spans="1:6" ht="63" x14ac:dyDescent="0.25">
      <c r="A66" s="7"/>
      <c r="B66" s="17" t="s">
        <v>30</v>
      </c>
      <c r="C66" s="29" t="s">
        <v>59</v>
      </c>
      <c r="D66" s="8"/>
      <c r="E66" s="8"/>
      <c r="F66" s="9"/>
    </row>
    <row r="67" spans="1:6" ht="110.25" x14ac:dyDescent="0.25">
      <c r="A67" s="7"/>
      <c r="B67" s="17" t="s">
        <v>30</v>
      </c>
      <c r="C67" s="29" t="s">
        <v>60</v>
      </c>
      <c r="D67" s="8">
        <v>5364656.6399999997</v>
      </c>
      <c r="E67" s="8">
        <v>5364656.6399999997</v>
      </c>
      <c r="F67" s="9">
        <v>5364656.6399999997</v>
      </c>
    </row>
    <row r="68" spans="1:6" ht="80.25" customHeight="1" x14ac:dyDescent="0.25">
      <c r="A68" s="7"/>
      <c r="B68" s="17" t="s">
        <v>21</v>
      </c>
      <c r="C68" s="29" t="s">
        <v>61</v>
      </c>
      <c r="D68" s="8">
        <f>572249.37-22.94</f>
        <v>572226.43000000005</v>
      </c>
      <c r="E68" s="8">
        <v>536124.81999999995</v>
      </c>
      <c r="F68" s="9">
        <v>525389.48</v>
      </c>
    </row>
    <row r="69" spans="1:6" ht="110.25" x14ac:dyDescent="0.25">
      <c r="A69" s="7"/>
      <c r="B69" s="17" t="s">
        <v>21</v>
      </c>
      <c r="C69" s="29" t="s">
        <v>62</v>
      </c>
      <c r="D69" s="25">
        <f>10477236-5336</f>
        <v>10471900</v>
      </c>
      <c r="E69" s="25">
        <v>10477236</v>
      </c>
      <c r="F69" s="26">
        <v>10477236</v>
      </c>
    </row>
    <row r="70" spans="1:6" ht="94.5" x14ac:dyDescent="0.25">
      <c r="A70" s="7"/>
      <c r="B70" s="17" t="s">
        <v>21</v>
      </c>
      <c r="C70" s="29" t="s">
        <v>63</v>
      </c>
      <c r="D70" s="8">
        <f>921690+564</f>
        <v>922254</v>
      </c>
      <c r="E70" s="8">
        <v>0</v>
      </c>
      <c r="F70" s="9">
        <v>0</v>
      </c>
    </row>
    <row r="71" spans="1:6" ht="63" x14ac:dyDescent="0.25">
      <c r="A71" s="7"/>
      <c r="B71" s="17" t="s">
        <v>21</v>
      </c>
      <c r="C71" s="29" t="s">
        <v>111</v>
      </c>
      <c r="D71" s="8">
        <v>537320</v>
      </c>
      <c r="E71" s="8">
        <v>537320</v>
      </c>
      <c r="F71" s="9">
        <v>537320</v>
      </c>
    </row>
    <row r="72" spans="1:6" ht="114.75" customHeight="1" x14ac:dyDescent="0.25">
      <c r="A72" s="7"/>
      <c r="B72" s="17" t="s">
        <v>21</v>
      </c>
      <c r="C72" s="29" t="s">
        <v>124</v>
      </c>
      <c r="D72" s="8">
        <f>1054620-117180</f>
        <v>937440</v>
      </c>
      <c r="E72" s="8">
        <v>1054620</v>
      </c>
      <c r="F72" s="9">
        <v>1054620</v>
      </c>
    </row>
    <row r="73" spans="1:6" ht="78" customHeight="1" x14ac:dyDescent="0.25">
      <c r="A73" s="7"/>
      <c r="B73" s="17" t="s">
        <v>21</v>
      </c>
      <c r="C73" s="29" t="s">
        <v>109</v>
      </c>
      <c r="D73" s="8">
        <f>81557.28-9061.92</f>
        <v>72495.360000000001</v>
      </c>
      <c r="E73" s="8">
        <v>81557.279999999999</v>
      </c>
      <c r="F73" s="9">
        <v>81557.279999999999</v>
      </c>
    </row>
    <row r="74" spans="1:6" x14ac:dyDescent="0.25">
      <c r="A74" s="7"/>
      <c r="B74" s="10" t="s">
        <v>23</v>
      </c>
      <c r="C74" s="11" t="s">
        <v>24</v>
      </c>
      <c r="D74" s="12">
        <f>SUM(D75:D79)</f>
        <v>7188177.79</v>
      </c>
      <c r="E74" s="12">
        <f>SUM(E75:E79)</f>
        <v>2988177.79</v>
      </c>
      <c r="F74" s="13">
        <f>SUM(F75:F79)</f>
        <v>2988177.79</v>
      </c>
    </row>
    <row r="75" spans="1:6" ht="63" customHeight="1" x14ac:dyDescent="0.25">
      <c r="A75" s="7"/>
      <c r="B75" s="17" t="s">
        <v>64</v>
      </c>
      <c r="C75" s="15" t="s">
        <v>65</v>
      </c>
      <c r="D75" s="8">
        <v>2988177.79</v>
      </c>
      <c r="E75" s="8">
        <v>2988177.79</v>
      </c>
      <c r="F75" s="9">
        <v>2988177.79</v>
      </c>
    </row>
    <row r="76" spans="1:6" ht="37.5" hidden="1" customHeight="1" x14ac:dyDescent="0.25">
      <c r="A76" s="7"/>
      <c r="B76" s="17" t="s">
        <v>127</v>
      </c>
      <c r="C76" s="15" t="s">
        <v>128</v>
      </c>
      <c r="D76" s="8"/>
      <c r="E76" s="8"/>
      <c r="F76" s="9"/>
    </row>
    <row r="77" spans="1:6" ht="0.75" customHeight="1" x14ac:dyDescent="0.25">
      <c r="A77" s="7"/>
      <c r="B77" s="17" t="s">
        <v>47</v>
      </c>
      <c r="C77" s="16" t="s">
        <v>46</v>
      </c>
      <c r="D77" s="8"/>
      <c r="E77" s="8"/>
      <c r="F77" s="9"/>
    </row>
    <row r="78" spans="1:6" ht="31.5" customHeight="1" thickBot="1" x14ac:dyDescent="0.3">
      <c r="A78" s="7"/>
      <c r="B78" s="17" t="s">
        <v>126</v>
      </c>
      <c r="C78" s="15" t="s">
        <v>108</v>
      </c>
      <c r="D78" s="30">
        <v>4200000</v>
      </c>
      <c r="E78" s="30">
        <v>0</v>
      </c>
      <c r="F78" s="31">
        <v>0</v>
      </c>
    </row>
    <row r="79" spans="1:6" ht="0.75" customHeight="1" x14ac:dyDescent="0.25">
      <c r="A79" s="7"/>
      <c r="B79" s="33" t="s">
        <v>107</v>
      </c>
      <c r="C79" s="18" t="s">
        <v>108</v>
      </c>
      <c r="D79" s="19"/>
      <c r="E79" s="20"/>
      <c r="F79" s="34"/>
    </row>
    <row r="80" spans="1:6" ht="46.5" customHeight="1" x14ac:dyDescent="0.25">
      <c r="A80" s="7"/>
      <c r="B80" s="10" t="s">
        <v>92</v>
      </c>
      <c r="C80" s="11" t="s">
        <v>93</v>
      </c>
      <c r="D80" s="8">
        <f>SUM(D81:D83)</f>
        <v>10510344.49</v>
      </c>
      <c r="E80" s="8">
        <f t="shared" ref="E80:F80" si="5">SUM(E81:E83)</f>
        <v>0</v>
      </c>
      <c r="F80" s="9">
        <f t="shared" si="5"/>
        <v>0</v>
      </c>
    </row>
    <row r="81" spans="1:6" ht="45.75" hidden="1" customHeight="1" x14ac:dyDescent="0.25">
      <c r="A81" s="7"/>
      <c r="B81" s="37" t="s">
        <v>122</v>
      </c>
      <c r="C81" s="16" t="s">
        <v>123</v>
      </c>
      <c r="D81" s="8">
        <v>0</v>
      </c>
      <c r="E81" s="8">
        <v>0</v>
      </c>
      <c r="F81" s="9">
        <v>0</v>
      </c>
    </row>
    <row r="82" spans="1:6" ht="49.5" hidden="1" customHeight="1" x14ac:dyDescent="0.25">
      <c r="A82" s="7"/>
      <c r="B82" s="37" t="s">
        <v>94</v>
      </c>
      <c r="C82" s="16" t="s">
        <v>95</v>
      </c>
      <c r="D82" s="8">
        <v>0</v>
      </c>
      <c r="E82" s="8"/>
      <c r="F82" s="9"/>
    </row>
    <row r="83" spans="1:6" ht="39" customHeight="1" thickBot="1" x14ac:dyDescent="0.3">
      <c r="A83" s="32"/>
      <c r="B83" s="37" t="s">
        <v>96</v>
      </c>
      <c r="C83" s="16" t="s">
        <v>97</v>
      </c>
      <c r="D83" s="8">
        <f>10371298+66971.01+72075.48</f>
        <v>10510344.49</v>
      </c>
      <c r="E83" s="8">
        <v>0</v>
      </c>
      <c r="F83" s="9">
        <v>0</v>
      </c>
    </row>
    <row r="84" spans="1:6" ht="31.5" x14ac:dyDescent="0.25">
      <c r="B84" s="10" t="s">
        <v>98</v>
      </c>
      <c r="C84" s="21" t="s">
        <v>99</v>
      </c>
      <c r="D84" s="12">
        <f>SUM(D85:D87)</f>
        <v>-16691329.5</v>
      </c>
      <c r="E84" s="12">
        <f>SUM(E85:E87)</f>
        <v>0</v>
      </c>
      <c r="F84" s="13">
        <f>SUM(F85:F87)</f>
        <v>0</v>
      </c>
    </row>
    <row r="85" spans="1:6" ht="54" customHeight="1" x14ac:dyDescent="0.25">
      <c r="B85" s="35" t="s">
        <v>100</v>
      </c>
      <c r="C85" s="22" t="s">
        <v>101</v>
      </c>
      <c r="D85" s="8">
        <v>-5616412.54</v>
      </c>
      <c r="E85" s="8"/>
      <c r="F85" s="9"/>
    </row>
    <row r="86" spans="1:6" ht="47.25" x14ac:dyDescent="0.25">
      <c r="B86" s="35" t="s">
        <v>102</v>
      </c>
      <c r="C86" s="22" t="s">
        <v>103</v>
      </c>
      <c r="D86" s="8">
        <f>-10371298</f>
        <v>-10371298</v>
      </c>
      <c r="E86" s="8">
        <v>0</v>
      </c>
      <c r="F86" s="9">
        <v>0</v>
      </c>
    </row>
    <row r="87" spans="1:6" ht="32.25" thickBot="1" x14ac:dyDescent="0.3">
      <c r="B87" s="42" t="s">
        <v>104</v>
      </c>
      <c r="C87" s="43" t="s">
        <v>105</v>
      </c>
      <c r="D87" s="30">
        <f>-0.02-66971.01-564572.45-72075.48</f>
        <v>-703618.96</v>
      </c>
      <c r="E87" s="30">
        <v>0</v>
      </c>
      <c r="F87" s="31">
        <v>0</v>
      </c>
    </row>
    <row r="131" spans="2:3" ht="18.75" x14ac:dyDescent="0.25">
      <c r="B131" s="23"/>
      <c r="C131" s="23"/>
    </row>
    <row r="132" spans="2:3" ht="18.75" x14ac:dyDescent="0.25">
      <c r="B132" s="23"/>
      <c r="C132"/>
    </row>
    <row r="133" spans="2:3" x14ac:dyDescent="0.25">
      <c r="B133" s="24"/>
      <c r="C133"/>
    </row>
  </sheetData>
  <mergeCells count="8">
    <mergeCell ref="B6:F6"/>
    <mergeCell ref="E1:F1"/>
    <mergeCell ref="E2:F2"/>
    <mergeCell ref="E4:F4"/>
    <mergeCell ref="B8:B9"/>
    <mergeCell ref="C8:C9"/>
    <mergeCell ref="D8:D9"/>
    <mergeCell ref="E8:F8"/>
  </mergeCells>
  <pageMargins left="0.23622047244094491" right="0.23622047244094491" top="0" bottom="0" header="0.31496062992125984" footer="0.31496062992125984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2025-04-09T00:20:34Z</cp:lastPrinted>
  <dcterms:created xsi:type="dcterms:W3CDTF">2020-01-10T00:49:50Z</dcterms:created>
  <dcterms:modified xsi:type="dcterms:W3CDTF">2025-04-14T00:21:21Z</dcterms:modified>
</cp:coreProperties>
</file>