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760" windowWidth="28800" windowHeight="11745" firstSheet="1" activeTab="1"/>
  </bookViews>
  <sheets>
    <sheet name="п3" sheetId="1" state="hidden" r:id="rId1"/>
    <sheet name="ПРИЛОЖ 3 к постановлению" sheetId="6" r:id="rId2"/>
    <sheet name="п2" sheetId="2" state="hidden" r:id="rId3"/>
    <sheet name="ПРИЛОЖ 2 к постановлению" sheetId="7" r:id="rId4"/>
  </sheets>
  <definedNames>
    <definedName name="_xlnm._FilterDatabase" localSheetId="3" hidden="1">'ПРИЛОЖ 2 к постановлению'!$A$8:$S$127</definedName>
    <definedName name="_xlnm._FilterDatabase" localSheetId="1" hidden="1">'ПРИЛОЖ 3 к постановлению'!$A$7:$Q$821</definedName>
    <definedName name="_xlnm.Print_Titles" localSheetId="2">п2!$5:$6</definedName>
    <definedName name="_xlnm.Print_Titles" localSheetId="0">п3!$6:$7</definedName>
    <definedName name="_xlnm.Print_Titles" localSheetId="3">'ПРИЛОЖ 2 к постановлению'!$6:$8</definedName>
    <definedName name="_xlnm.Print_Titles" localSheetId="1">'ПРИЛОЖ 3 к постановлению'!$5:$7</definedName>
    <definedName name="_xlnm.Print_Area" localSheetId="2">п2!$A$1:$S$73</definedName>
    <definedName name="_xlnm.Print_Area" localSheetId="0">п3!$A$1:$P$400</definedName>
    <definedName name="_xlnm.Print_Area" localSheetId="3">'ПРИЛОЖ 2 к постановлению'!$A$1:$S$130</definedName>
    <definedName name="_xlnm.Print_Area" localSheetId="1">'ПРИЛОЖ 3 к постановлению'!$A$1:$O$824</definedName>
    <definedName name="пр2" localSheetId="2">п2!$L$1</definedName>
    <definedName name="пр2" localSheetId="3">'ПРИЛОЖ 2 к постановлению'!$L$1</definedName>
    <definedName name="прл3" localSheetId="0">п3!$A$1</definedName>
    <definedName name="прл3" localSheetId="1">'ПРИЛОЖ 3 к постановлению'!$A$1</definedName>
  </definedNames>
  <calcPr calcId="125725" fullCalcOnLoad="1"/>
</workbook>
</file>

<file path=xl/calcChain.xml><?xml version="1.0" encoding="utf-8"?>
<calcChain xmlns="http://schemas.openxmlformats.org/spreadsheetml/2006/main">
  <c r="Q123" i="7"/>
  <c r="Q92"/>
  <c r="M636" i="6"/>
  <c r="Q22" i="7"/>
  <c r="H22"/>
  <c r="R11"/>
  <c r="R10"/>
  <c r="S11"/>
  <c r="Q11"/>
  <c r="Q24"/>
  <c r="H24"/>
  <c r="Q87"/>
  <c r="N91" i="6"/>
  <c r="N88"/>
  <c r="O91"/>
  <c r="O88" s="1"/>
  <c r="M91"/>
  <c r="N596"/>
  <c r="O596"/>
  <c r="O593"/>
  <c r="M596"/>
  <c r="M593"/>
  <c r="G597"/>
  <c r="D597"/>
  <c r="L596"/>
  <c r="L593"/>
  <c r="K596"/>
  <c r="K593"/>
  <c r="J593"/>
  <c r="G596"/>
  <c r="G593" s="1"/>
  <c r="E596"/>
  <c r="D595"/>
  <c r="D594"/>
  <c r="I593"/>
  <c r="H593"/>
  <c r="F593"/>
  <c r="R21" i="7"/>
  <c r="S21"/>
  <c r="Q21"/>
  <c r="H82"/>
  <c r="N696" i="6"/>
  <c r="N693" s="1"/>
  <c r="O696"/>
  <c r="O693"/>
  <c r="M696"/>
  <c r="M693" s="1"/>
  <c r="G697"/>
  <c r="D697"/>
  <c r="L693"/>
  <c r="K693"/>
  <c r="G696"/>
  <c r="G693"/>
  <c r="E696"/>
  <c r="E693" s="1"/>
  <c r="D693" s="1"/>
  <c r="D695"/>
  <c r="D694"/>
  <c r="J693"/>
  <c r="I693"/>
  <c r="H693"/>
  <c r="F693"/>
  <c r="H99" i="7"/>
  <c r="N121" i="6"/>
  <c r="N118" s="1"/>
  <c r="O121"/>
  <c r="M121"/>
  <c r="M118" s="1"/>
  <c r="N656"/>
  <c r="N653" s="1"/>
  <c r="O656"/>
  <c r="O653"/>
  <c r="M656"/>
  <c r="M653" s="1"/>
  <c r="G657"/>
  <c r="G653"/>
  <c r="D657"/>
  <c r="L656"/>
  <c r="G656"/>
  <c r="E656"/>
  <c r="E653" s="1"/>
  <c r="D653" s="1"/>
  <c r="D655"/>
  <c r="D654"/>
  <c r="K653"/>
  <c r="J653"/>
  <c r="I653"/>
  <c r="H653"/>
  <c r="F653"/>
  <c r="H45" i="7"/>
  <c r="N626" i="6"/>
  <c r="O626"/>
  <c r="M626"/>
  <c r="M623"/>
  <c r="G627"/>
  <c r="D627"/>
  <c r="J623"/>
  <c r="G626"/>
  <c r="G623" s="1"/>
  <c r="D623" s="1"/>
  <c r="E626"/>
  <c r="E623"/>
  <c r="D625"/>
  <c r="D624"/>
  <c r="K623"/>
  <c r="I623"/>
  <c r="H623"/>
  <c r="F623"/>
  <c r="I21" i="7"/>
  <c r="H88"/>
  <c r="P96"/>
  <c r="P21"/>
  <c r="N636" i="6"/>
  <c r="N633"/>
  <c r="O636"/>
  <c r="O633"/>
  <c r="M706"/>
  <c r="M703"/>
  <c r="N706"/>
  <c r="N703"/>
  <c r="D675"/>
  <c r="L546"/>
  <c r="L543" s="1"/>
  <c r="L31"/>
  <c r="O701"/>
  <c r="O698"/>
  <c r="N701"/>
  <c r="N698"/>
  <c r="M701"/>
  <c r="M698"/>
  <c r="O788"/>
  <c r="O782"/>
  <c r="O779" s="1"/>
  <c r="N788"/>
  <c r="N785"/>
  <c r="N784"/>
  <c r="M788"/>
  <c r="M785"/>
  <c r="M784"/>
  <c r="L788"/>
  <c r="K788"/>
  <c r="K785"/>
  <c r="K784"/>
  <c r="O706"/>
  <c r="O681"/>
  <c r="O678"/>
  <c r="O146"/>
  <c r="O143" s="1"/>
  <c r="M146"/>
  <c r="O76"/>
  <c r="O73"/>
  <c r="M76"/>
  <c r="M73"/>
  <c r="N76"/>
  <c r="N73"/>
  <c r="L736"/>
  <c r="L733"/>
  <c r="G737"/>
  <c r="D737" s="1"/>
  <c r="G736"/>
  <c r="E736"/>
  <c r="D735"/>
  <c r="D734"/>
  <c r="O733"/>
  <c r="N733"/>
  <c r="M733"/>
  <c r="K733"/>
  <c r="J733"/>
  <c r="I733"/>
  <c r="H733"/>
  <c r="F733"/>
  <c r="H106" i="7"/>
  <c r="O21"/>
  <c r="D77" i="6"/>
  <c r="L336"/>
  <c r="L216"/>
  <c r="L20"/>
  <c r="L35"/>
  <c r="M721"/>
  <c r="M718"/>
  <c r="G722"/>
  <c r="O721"/>
  <c r="O718" s="1"/>
  <c r="N721"/>
  <c r="N718" s="1"/>
  <c r="L718"/>
  <c r="G721"/>
  <c r="E721"/>
  <c r="D720"/>
  <c r="D719"/>
  <c r="K718"/>
  <c r="J718"/>
  <c r="I718"/>
  <c r="H718"/>
  <c r="F718"/>
  <c r="H104" i="7"/>
  <c r="N106" i="6"/>
  <c r="M106"/>
  <c r="M103"/>
  <c r="L106"/>
  <c r="L103"/>
  <c r="L526"/>
  <c r="L523"/>
  <c r="I11" i="7"/>
  <c r="J11"/>
  <c r="K11"/>
  <c r="K10"/>
  <c r="L11"/>
  <c r="M11"/>
  <c r="N11"/>
  <c r="O11"/>
  <c r="P11"/>
  <c r="H12"/>
  <c r="H13"/>
  <c r="I14"/>
  <c r="J14"/>
  <c r="K14"/>
  <c r="L14"/>
  <c r="M14"/>
  <c r="M10"/>
  <c r="M9"/>
  <c r="N14"/>
  <c r="O14"/>
  <c r="P14"/>
  <c r="Q14"/>
  <c r="R14"/>
  <c r="S14"/>
  <c r="S10"/>
  <c r="H15"/>
  <c r="L556" i="6"/>
  <c r="L553"/>
  <c r="L636"/>
  <c r="L633" s="1"/>
  <c r="H92" i="7"/>
  <c r="L621" i="6"/>
  <c r="L618" s="1"/>
  <c r="L76"/>
  <c r="L767"/>
  <c r="L764"/>
  <c r="M767"/>
  <c r="M764"/>
  <c r="L536"/>
  <c r="G732"/>
  <c r="D732"/>
  <c r="L728"/>
  <c r="G731"/>
  <c r="E731"/>
  <c r="D730"/>
  <c r="D729"/>
  <c r="O728"/>
  <c r="N728"/>
  <c r="M728"/>
  <c r="K728"/>
  <c r="J728"/>
  <c r="I728"/>
  <c r="H728"/>
  <c r="F728"/>
  <c r="H64" i="7"/>
  <c r="E506" i="6"/>
  <c r="E503"/>
  <c r="F518"/>
  <c r="O516"/>
  <c r="O513" s="1"/>
  <c r="L516"/>
  <c r="L513" s="1"/>
  <c r="M516"/>
  <c r="M513" s="1"/>
  <c r="N516"/>
  <c r="N513" s="1"/>
  <c r="K516"/>
  <c r="K20"/>
  <c r="K390"/>
  <c r="K335"/>
  <c r="L390"/>
  <c r="L335"/>
  <c r="M390"/>
  <c r="M335"/>
  <c r="K215"/>
  <c r="L671"/>
  <c r="K666"/>
  <c r="K663"/>
  <c r="N146"/>
  <c r="N143"/>
  <c r="N506"/>
  <c r="N503"/>
  <c r="M506"/>
  <c r="M503"/>
  <c r="M691"/>
  <c r="M688"/>
  <c r="L91"/>
  <c r="L88"/>
  <c r="L646"/>
  <c r="L643"/>
  <c r="D332"/>
  <c r="E334"/>
  <c r="F334"/>
  <c r="G334"/>
  <c r="H334"/>
  <c r="J334"/>
  <c r="K334"/>
  <c r="L334"/>
  <c r="M334"/>
  <c r="N334"/>
  <c r="O334"/>
  <c r="E335"/>
  <c r="F335"/>
  <c r="G335"/>
  <c r="H335"/>
  <c r="H336"/>
  <c r="M336"/>
  <c r="N336"/>
  <c r="O336"/>
  <c r="I328"/>
  <c r="H328"/>
  <c r="E328"/>
  <c r="K214"/>
  <c r="O46"/>
  <c r="N46"/>
  <c r="N43" s="1"/>
  <c r="M46"/>
  <c r="M36" s="1"/>
  <c r="M33" s="1"/>
  <c r="L46"/>
  <c r="L43"/>
  <c r="L726"/>
  <c r="L723"/>
  <c r="G727"/>
  <c r="D727" s="1"/>
  <c r="O723"/>
  <c r="K723"/>
  <c r="G726"/>
  <c r="E726"/>
  <c r="E723"/>
  <c r="D725"/>
  <c r="D724"/>
  <c r="N723"/>
  <c r="M723"/>
  <c r="J723"/>
  <c r="I723"/>
  <c r="H723"/>
  <c r="F723"/>
  <c r="H105" i="7"/>
  <c r="M815" i="6"/>
  <c r="M20"/>
  <c r="K146"/>
  <c r="K143" s="1"/>
  <c r="L716"/>
  <c r="L713" s="1"/>
  <c r="K716"/>
  <c r="K713" s="1"/>
  <c r="G717"/>
  <c r="O716"/>
  <c r="N716"/>
  <c r="N713" s="1"/>
  <c r="M716"/>
  <c r="M713" s="1"/>
  <c r="G716"/>
  <c r="G713" s="1"/>
  <c r="D713" s="1"/>
  <c r="E716"/>
  <c r="E713" s="1"/>
  <c r="D715"/>
  <c r="D714"/>
  <c r="J713"/>
  <c r="I713"/>
  <c r="H713"/>
  <c r="F713"/>
  <c r="E739"/>
  <c r="F739"/>
  <c r="G739"/>
  <c r="H739"/>
  <c r="I739"/>
  <c r="K739"/>
  <c r="L739"/>
  <c r="M739"/>
  <c r="N739"/>
  <c r="N738"/>
  <c r="O739"/>
  <c r="E740"/>
  <c r="F740"/>
  <c r="G740"/>
  <c r="H740"/>
  <c r="I740"/>
  <c r="I15"/>
  <c r="J740"/>
  <c r="K740"/>
  <c r="L740"/>
  <c r="M740"/>
  <c r="N740"/>
  <c r="O740"/>
  <c r="O15"/>
  <c r="F741"/>
  <c r="H741"/>
  <c r="H738" s="1"/>
  <c r="M741"/>
  <c r="N741"/>
  <c r="O741"/>
  <c r="E742"/>
  <c r="F742"/>
  <c r="H742"/>
  <c r="I742"/>
  <c r="J742"/>
  <c r="K742"/>
  <c r="L742"/>
  <c r="M742"/>
  <c r="N742"/>
  <c r="O742"/>
  <c r="H103" i="7"/>
  <c r="L681" i="6"/>
  <c r="D681" s="1"/>
  <c r="M681"/>
  <c r="M678" s="1"/>
  <c r="N681"/>
  <c r="N678"/>
  <c r="K815"/>
  <c r="L711"/>
  <c r="L708"/>
  <c r="K711"/>
  <c r="K708" s="1"/>
  <c r="G712"/>
  <c r="D712"/>
  <c r="O711"/>
  <c r="O708" s="1"/>
  <c r="N711"/>
  <c r="N708"/>
  <c r="M711"/>
  <c r="G711"/>
  <c r="G708" s="1"/>
  <c r="E711"/>
  <c r="E708"/>
  <c r="D710"/>
  <c r="D709"/>
  <c r="J708"/>
  <c r="I708"/>
  <c r="H708"/>
  <c r="F708"/>
  <c r="H102" i="7"/>
  <c r="L706" i="6"/>
  <c r="L703" s="1"/>
  <c r="K706"/>
  <c r="K703"/>
  <c r="L701"/>
  <c r="K701"/>
  <c r="K698" s="1"/>
  <c r="L691"/>
  <c r="L688"/>
  <c r="K691"/>
  <c r="L686"/>
  <c r="L683"/>
  <c r="K686"/>
  <c r="K683" s="1"/>
  <c r="G707"/>
  <c r="D707"/>
  <c r="G706"/>
  <c r="E706"/>
  <c r="E703"/>
  <c r="D705"/>
  <c r="D704"/>
  <c r="J703"/>
  <c r="I703"/>
  <c r="H703"/>
  <c r="F703"/>
  <c r="G702"/>
  <c r="G701"/>
  <c r="E701"/>
  <c r="E698" s="1"/>
  <c r="D698" s="1"/>
  <c r="D700"/>
  <c r="D699"/>
  <c r="J698"/>
  <c r="I698"/>
  <c r="H698"/>
  <c r="F698"/>
  <c r="G692"/>
  <c r="D692" s="1"/>
  <c r="O691"/>
  <c r="O688"/>
  <c r="N691"/>
  <c r="N688" s="1"/>
  <c r="G691"/>
  <c r="E691"/>
  <c r="E688"/>
  <c r="D690"/>
  <c r="D689"/>
  <c r="J688"/>
  <c r="I688"/>
  <c r="H688"/>
  <c r="F688"/>
  <c r="G687"/>
  <c r="D687"/>
  <c r="O686"/>
  <c r="O683" s="1"/>
  <c r="N686"/>
  <c r="M686"/>
  <c r="M683" s="1"/>
  <c r="D683" s="1"/>
  <c r="G686"/>
  <c r="E686"/>
  <c r="E683"/>
  <c r="D685"/>
  <c r="D684"/>
  <c r="J683"/>
  <c r="I683"/>
  <c r="H683"/>
  <c r="F683"/>
  <c r="H101" i="7"/>
  <c r="H100"/>
  <c r="H98"/>
  <c r="H97"/>
  <c r="M671" i="6"/>
  <c r="M668"/>
  <c r="K611"/>
  <c r="K608" s="1"/>
  <c r="D608" s="1"/>
  <c r="K767"/>
  <c r="K764"/>
  <c r="K681"/>
  <c r="K678" s="1"/>
  <c r="G682"/>
  <c r="D682"/>
  <c r="G681"/>
  <c r="E681"/>
  <c r="E678"/>
  <c r="D680"/>
  <c r="D679"/>
  <c r="J678"/>
  <c r="I678"/>
  <c r="H678"/>
  <c r="F678"/>
  <c r="K536"/>
  <c r="K533"/>
  <c r="K521"/>
  <c r="K518" s="1"/>
  <c r="K506"/>
  <c r="K546"/>
  <c r="K561"/>
  <c r="K558"/>
  <c r="K676"/>
  <c r="K673" s="1"/>
  <c r="G672"/>
  <c r="D672"/>
  <c r="O671"/>
  <c r="O668" s="1"/>
  <c r="N671"/>
  <c r="N668"/>
  <c r="D668" s="1"/>
  <c r="G671"/>
  <c r="E671"/>
  <c r="E668"/>
  <c r="D670"/>
  <c r="D669"/>
  <c r="K668"/>
  <c r="J668"/>
  <c r="I668"/>
  <c r="H668"/>
  <c r="F668"/>
  <c r="G677"/>
  <c r="D677"/>
  <c r="O676"/>
  <c r="O673" s="1"/>
  <c r="N676"/>
  <c r="N673"/>
  <c r="M676"/>
  <c r="G676"/>
  <c r="E676"/>
  <c r="E673"/>
  <c r="D674"/>
  <c r="J673"/>
  <c r="I673"/>
  <c r="H673"/>
  <c r="F673"/>
  <c r="H95" i="7"/>
  <c r="H94"/>
  <c r="K526" i="6"/>
  <c r="M526"/>
  <c r="M523" s="1"/>
  <c r="N526"/>
  <c r="N523"/>
  <c r="O526"/>
  <c r="O523" s="1"/>
  <c r="L666"/>
  <c r="L663"/>
  <c r="M666"/>
  <c r="M663" s="1"/>
  <c r="N666"/>
  <c r="O666"/>
  <c r="O663" s="1"/>
  <c r="G667"/>
  <c r="G666"/>
  <c r="G663" s="1"/>
  <c r="E666"/>
  <c r="E663" s="1"/>
  <c r="D665"/>
  <c r="D664"/>
  <c r="J663"/>
  <c r="I663"/>
  <c r="H663"/>
  <c r="F663"/>
  <c r="H127" i="7"/>
  <c r="H124"/>
  <c r="H123"/>
  <c r="H120"/>
  <c r="H119"/>
  <c r="H118"/>
  <c r="H117"/>
  <c r="H116"/>
  <c r="H113"/>
  <c r="H112"/>
  <c r="H111"/>
  <c r="H23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5"/>
  <c r="H66"/>
  <c r="H67"/>
  <c r="H68"/>
  <c r="H69"/>
  <c r="H70"/>
  <c r="H71"/>
  <c r="H72"/>
  <c r="H73"/>
  <c r="H74"/>
  <c r="H75"/>
  <c r="H76"/>
  <c r="H77"/>
  <c r="H78"/>
  <c r="H79"/>
  <c r="H80"/>
  <c r="H81"/>
  <c r="H83"/>
  <c r="H84"/>
  <c r="H85"/>
  <c r="H86"/>
  <c r="H87"/>
  <c r="H89"/>
  <c r="H90"/>
  <c r="H91"/>
  <c r="H93"/>
  <c r="H108"/>
  <c r="H16"/>
  <c r="H17"/>
  <c r="H18"/>
  <c r="H19"/>
  <c r="H20"/>
  <c r="K201" i="6"/>
  <c r="L201"/>
  <c r="L198" s="1"/>
  <c r="M201"/>
  <c r="M198"/>
  <c r="N201"/>
  <c r="N198" s="1"/>
  <c r="O201"/>
  <c r="O198"/>
  <c r="L661"/>
  <c r="L658" s="1"/>
  <c r="M661"/>
  <c r="M658"/>
  <c r="N661"/>
  <c r="N658" s="1"/>
  <c r="O661"/>
  <c r="O658"/>
  <c r="K661"/>
  <c r="L651"/>
  <c r="L648" s="1"/>
  <c r="K651"/>
  <c r="K648"/>
  <c r="G662"/>
  <c r="G661"/>
  <c r="G658"/>
  <c r="E661"/>
  <c r="D660"/>
  <c r="D659"/>
  <c r="J658"/>
  <c r="I658"/>
  <c r="H658"/>
  <c r="F658"/>
  <c r="G652"/>
  <c r="G648" s="1"/>
  <c r="G651"/>
  <c r="E651"/>
  <c r="E648"/>
  <c r="D650"/>
  <c r="D649"/>
  <c r="O648"/>
  <c r="N648"/>
  <c r="M648"/>
  <c r="J648"/>
  <c r="I648"/>
  <c r="H648"/>
  <c r="F648"/>
  <c r="K646"/>
  <c r="K643" s="1"/>
  <c r="G647"/>
  <c r="D647"/>
  <c r="G646"/>
  <c r="G643" s="1"/>
  <c r="E646"/>
  <c r="E643"/>
  <c r="D645"/>
  <c r="D644"/>
  <c r="O643"/>
  <c r="N643"/>
  <c r="M643"/>
  <c r="J643"/>
  <c r="I643"/>
  <c r="H643"/>
  <c r="F643"/>
  <c r="L161"/>
  <c r="L158"/>
  <c r="M161"/>
  <c r="M158" s="1"/>
  <c r="N161"/>
  <c r="N158"/>
  <c r="O161"/>
  <c r="O158" s="1"/>
  <c r="K161"/>
  <c r="K158"/>
  <c r="L156"/>
  <c r="L153" s="1"/>
  <c r="M156"/>
  <c r="M153"/>
  <c r="N156"/>
  <c r="N153" s="1"/>
  <c r="O156"/>
  <c r="O153"/>
  <c r="K156"/>
  <c r="K153" s="1"/>
  <c r="L631"/>
  <c r="L628"/>
  <c r="M631"/>
  <c r="M628" s="1"/>
  <c r="N631"/>
  <c r="N628"/>
  <c r="O631"/>
  <c r="O628" s="1"/>
  <c r="K631"/>
  <c r="K628"/>
  <c r="L606"/>
  <c r="L603" s="1"/>
  <c r="M606"/>
  <c r="M603"/>
  <c r="N606"/>
  <c r="N603" s="1"/>
  <c r="O606"/>
  <c r="O603"/>
  <c r="M621"/>
  <c r="M618" s="1"/>
  <c r="N621"/>
  <c r="N618"/>
  <c r="O621"/>
  <c r="K46"/>
  <c r="K36" s="1"/>
  <c r="K33" s="1"/>
  <c r="L591"/>
  <c r="L588" s="1"/>
  <c r="M591"/>
  <c r="J744"/>
  <c r="J739"/>
  <c r="N21" i="7"/>
  <c r="J636" i="6"/>
  <c r="J633"/>
  <c r="K636"/>
  <c r="K633" s="1"/>
  <c r="J641"/>
  <c r="J638"/>
  <c r="K641"/>
  <c r="G637"/>
  <c r="G636"/>
  <c r="G633" s="1"/>
  <c r="E636"/>
  <c r="E633" s="1"/>
  <c r="D635"/>
  <c r="D634"/>
  <c r="I633"/>
  <c r="H633"/>
  <c r="F633"/>
  <c r="G642"/>
  <c r="D642" s="1"/>
  <c r="G641"/>
  <c r="E641"/>
  <c r="E638"/>
  <c r="D640"/>
  <c r="D639"/>
  <c r="O638"/>
  <c r="N638"/>
  <c r="M638"/>
  <c r="L638"/>
  <c r="I638"/>
  <c r="H638"/>
  <c r="F638"/>
  <c r="J788"/>
  <c r="J546"/>
  <c r="J543"/>
  <c r="J749"/>
  <c r="N20"/>
  <c r="O20"/>
  <c r="I496"/>
  <c r="I491"/>
  <c r="I488"/>
  <c r="I20"/>
  <c r="F20"/>
  <c r="E20"/>
  <c r="D145"/>
  <c r="D219"/>
  <c r="D224"/>
  <c r="D234"/>
  <c r="D249"/>
  <c r="D254"/>
  <c r="D264"/>
  <c r="D304"/>
  <c r="D309"/>
  <c r="D314"/>
  <c r="D329"/>
  <c r="D345"/>
  <c r="D355"/>
  <c r="D370"/>
  <c r="D380"/>
  <c r="D385"/>
  <c r="D460"/>
  <c r="D745"/>
  <c r="D740"/>
  <c r="D797"/>
  <c r="D799"/>
  <c r="J31"/>
  <c r="J28" s="1"/>
  <c r="J20"/>
  <c r="J46"/>
  <c r="J161"/>
  <c r="J158"/>
  <c r="J156"/>
  <c r="D156" s="1"/>
  <c r="L214"/>
  <c r="K268"/>
  <c r="L268"/>
  <c r="M268"/>
  <c r="J269"/>
  <c r="J214"/>
  <c r="J213"/>
  <c r="I269"/>
  <c r="I214"/>
  <c r="J390"/>
  <c r="J335"/>
  <c r="I390"/>
  <c r="I335"/>
  <c r="N390"/>
  <c r="N335"/>
  <c r="O390"/>
  <c r="O335"/>
  <c r="J506"/>
  <c r="J503"/>
  <c r="D299"/>
  <c r="L21" i="7"/>
  <c r="M21"/>
  <c r="J21"/>
  <c r="K21"/>
  <c r="J767" i="6"/>
  <c r="J764" s="1"/>
  <c r="J772"/>
  <c r="J769"/>
  <c r="J804"/>
  <c r="J815"/>
  <c r="J812"/>
  <c r="N110" i="7"/>
  <c r="N109"/>
  <c r="N115"/>
  <c r="N114"/>
  <c r="N122"/>
  <c r="N125"/>
  <c r="J76" i="6"/>
  <c r="J73"/>
  <c r="K86"/>
  <c r="K83" s="1"/>
  <c r="K76"/>
  <c r="K73"/>
  <c r="K556"/>
  <c r="K553" s="1"/>
  <c r="K586"/>
  <c r="K583"/>
  <c r="K591"/>
  <c r="K588" s="1"/>
  <c r="K601"/>
  <c r="K598"/>
  <c r="K606"/>
  <c r="K603" s="1"/>
  <c r="K621"/>
  <c r="K618"/>
  <c r="K31"/>
  <c r="K28" s="1"/>
  <c r="K746"/>
  <c r="K741"/>
  <c r="K738" s="1"/>
  <c r="L146"/>
  <c r="L143"/>
  <c r="L601"/>
  <c r="L746"/>
  <c r="L743"/>
  <c r="M31"/>
  <c r="M28" s="1"/>
  <c r="M86"/>
  <c r="M83"/>
  <c r="M556"/>
  <c r="M553" s="1"/>
  <c r="N31"/>
  <c r="N86"/>
  <c r="N83"/>
  <c r="N556"/>
  <c r="N553" s="1"/>
  <c r="O31"/>
  <c r="O21"/>
  <c r="O18" s="1"/>
  <c r="O86"/>
  <c r="O83" s="1"/>
  <c r="O556"/>
  <c r="O553"/>
  <c r="K772"/>
  <c r="K769" s="1"/>
  <c r="K804"/>
  <c r="K801" s="1"/>
  <c r="K800" s="1"/>
  <c r="L772"/>
  <c r="L804"/>
  <c r="L801"/>
  <c r="L800"/>
  <c r="L815"/>
  <c r="L812" s="1"/>
  <c r="L811" s="1"/>
  <c r="M772"/>
  <c r="M769" s="1"/>
  <c r="M804"/>
  <c r="M801"/>
  <c r="N772"/>
  <c r="N804"/>
  <c r="N801"/>
  <c r="N800"/>
  <c r="O772"/>
  <c r="O761" s="1"/>
  <c r="O804"/>
  <c r="O801"/>
  <c r="O800" s="1"/>
  <c r="O815"/>
  <c r="J86"/>
  <c r="J83"/>
  <c r="J556"/>
  <c r="J553" s="1"/>
  <c r="J146"/>
  <c r="J91"/>
  <c r="J88" s="1"/>
  <c r="J171"/>
  <c r="J168"/>
  <c r="J201"/>
  <c r="J198" s="1"/>
  <c r="J371"/>
  <c r="D371"/>
  <c r="J486"/>
  <c r="J483" s="1"/>
  <c r="J521"/>
  <c r="J526"/>
  <c r="J523"/>
  <c r="J536"/>
  <c r="J533" s="1"/>
  <c r="J541"/>
  <c r="J538"/>
  <c r="J571"/>
  <c r="J586"/>
  <c r="J583"/>
  <c r="J591"/>
  <c r="J588" s="1"/>
  <c r="J606"/>
  <c r="J603"/>
  <c r="J611"/>
  <c r="J608" s="1"/>
  <c r="J616"/>
  <c r="J613"/>
  <c r="J621"/>
  <c r="J618" s="1"/>
  <c r="J746"/>
  <c r="J741"/>
  <c r="J738" s="1"/>
  <c r="I76"/>
  <c r="I73"/>
  <c r="I81"/>
  <c r="I86"/>
  <c r="I83"/>
  <c r="I91"/>
  <c r="I151"/>
  <c r="I148"/>
  <c r="I171"/>
  <c r="I168" s="1"/>
  <c r="I191"/>
  <c r="I188"/>
  <c r="D188"/>
  <c r="I201"/>
  <c r="I198" s="1"/>
  <c r="I506"/>
  <c r="I503"/>
  <c r="I521"/>
  <c r="I518" s="1"/>
  <c r="D518" s="1"/>
  <c r="I531"/>
  <c r="I528"/>
  <c r="I536"/>
  <c r="I533" s="1"/>
  <c r="I541"/>
  <c r="I538"/>
  <c r="I546"/>
  <c r="I543" s="1"/>
  <c r="I551"/>
  <c r="I548"/>
  <c r="I556"/>
  <c r="I553" s="1"/>
  <c r="I561"/>
  <c r="I558"/>
  <c r="I576"/>
  <c r="I581"/>
  <c r="I586"/>
  <c r="I583"/>
  <c r="K749"/>
  <c r="K750"/>
  <c r="K751"/>
  <c r="K748"/>
  <c r="K752"/>
  <c r="L749"/>
  <c r="L750"/>
  <c r="L751"/>
  <c r="L752"/>
  <c r="M749"/>
  <c r="M14"/>
  <c r="M750"/>
  <c r="M751"/>
  <c r="M752"/>
  <c r="N749"/>
  <c r="N750"/>
  <c r="N751"/>
  <c r="N748"/>
  <c r="N752"/>
  <c r="O749"/>
  <c r="O750"/>
  <c r="O751"/>
  <c r="O752"/>
  <c r="E749"/>
  <c r="E750"/>
  <c r="E752"/>
  <c r="F749"/>
  <c r="F750"/>
  <c r="F751"/>
  <c r="F752"/>
  <c r="G749"/>
  <c r="G750"/>
  <c r="H749"/>
  <c r="H750"/>
  <c r="H751"/>
  <c r="H752"/>
  <c r="H748"/>
  <c r="I749"/>
  <c r="I750"/>
  <c r="I751"/>
  <c r="I752"/>
  <c r="I746"/>
  <c r="I743"/>
  <c r="I473"/>
  <c r="I146"/>
  <c r="I143"/>
  <c r="I526"/>
  <c r="I523" s="1"/>
  <c r="J551"/>
  <c r="K551"/>
  <c r="K548"/>
  <c r="K34"/>
  <c r="K35"/>
  <c r="K37"/>
  <c r="L34"/>
  <c r="L37"/>
  <c r="M34"/>
  <c r="M35"/>
  <c r="M37"/>
  <c r="N34"/>
  <c r="N35"/>
  <c r="N37"/>
  <c r="O34"/>
  <c r="O35"/>
  <c r="O37"/>
  <c r="E34"/>
  <c r="E35"/>
  <c r="E37"/>
  <c r="F34"/>
  <c r="F35"/>
  <c r="F37"/>
  <c r="G34"/>
  <c r="G35"/>
  <c r="G37"/>
  <c r="H34"/>
  <c r="H35"/>
  <c r="H37"/>
  <c r="I34"/>
  <c r="I35"/>
  <c r="I46"/>
  <c r="I43" s="1"/>
  <c r="I37"/>
  <c r="O19"/>
  <c r="O22"/>
  <c r="N19"/>
  <c r="N22"/>
  <c r="M19"/>
  <c r="M22"/>
  <c r="L19"/>
  <c r="L22"/>
  <c r="K19"/>
  <c r="K22"/>
  <c r="I19"/>
  <c r="I31"/>
  <c r="I21"/>
  <c r="I18" s="1"/>
  <c r="I22"/>
  <c r="H19"/>
  <c r="H20"/>
  <c r="H21"/>
  <c r="H18" s="1"/>
  <c r="H22"/>
  <c r="G19"/>
  <c r="G20"/>
  <c r="G21"/>
  <c r="G18" s="1"/>
  <c r="G22"/>
  <c r="F19"/>
  <c r="F21"/>
  <c r="F22"/>
  <c r="E19"/>
  <c r="E21"/>
  <c r="E22"/>
  <c r="J19"/>
  <c r="J22"/>
  <c r="J37"/>
  <c r="J217"/>
  <c r="J72"/>
  <c r="J337"/>
  <c r="J752"/>
  <c r="J762"/>
  <c r="J41"/>
  <c r="J38" s="1"/>
  <c r="J51"/>
  <c r="J48"/>
  <c r="J56"/>
  <c r="D56" s="1"/>
  <c r="J61"/>
  <c r="J58" s="1"/>
  <c r="J81"/>
  <c r="J78"/>
  <c r="J216"/>
  <c r="J391"/>
  <c r="J751"/>
  <c r="J777"/>
  <c r="J774" s="1"/>
  <c r="J793"/>
  <c r="D793"/>
  <c r="J809"/>
  <c r="J806" s="1"/>
  <c r="J35"/>
  <c r="J215"/>
  <c r="J750"/>
  <c r="J760"/>
  <c r="J34"/>
  <c r="J759"/>
  <c r="I41"/>
  <c r="I51"/>
  <c r="I56"/>
  <c r="I53"/>
  <c r="I61"/>
  <c r="I58" s="1"/>
  <c r="I66"/>
  <c r="I63"/>
  <c r="I196"/>
  <c r="I206"/>
  <c r="I203" s="1"/>
  <c r="D203" s="1"/>
  <c r="I216"/>
  <c r="I391"/>
  <c r="I336"/>
  <c r="I760"/>
  <c r="I777"/>
  <c r="I761"/>
  <c r="I758" s="1"/>
  <c r="I788"/>
  <c r="I785" s="1"/>
  <c r="I784" s="1"/>
  <c r="I804"/>
  <c r="I809"/>
  <c r="I815"/>
  <c r="I215"/>
  <c r="J817"/>
  <c r="J93"/>
  <c r="J98"/>
  <c r="J103"/>
  <c r="J108"/>
  <c r="J113"/>
  <c r="J118"/>
  <c r="J123"/>
  <c r="J128"/>
  <c r="J133"/>
  <c r="J138"/>
  <c r="J148"/>
  <c r="J163"/>
  <c r="J173"/>
  <c r="J178"/>
  <c r="J183"/>
  <c r="J188"/>
  <c r="J208"/>
  <c r="J453"/>
  <c r="J458"/>
  <c r="J463"/>
  <c r="J468"/>
  <c r="J473"/>
  <c r="J478"/>
  <c r="J488"/>
  <c r="J493"/>
  <c r="J498"/>
  <c r="J528"/>
  <c r="J558"/>
  <c r="J563"/>
  <c r="J573"/>
  <c r="J578"/>
  <c r="J598"/>
  <c r="J628"/>
  <c r="J66"/>
  <c r="J63"/>
  <c r="J288"/>
  <c r="J418"/>
  <c r="J413"/>
  <c r="J408"/>
  <c r="J373"/>
  <c r="J353"/>
  <c r="J338"/>
  <c r="J328"/>
  <c r="J323"/>
  <c r="J318"/>
  <c r="J313"/>
  <c r="J308"/>
  <c r="J303"/>
  <c r="J298"/>
  <c r="J293"/>
  <c r="J273"/>
  <c r="J253"/>
  <c r="J243"/>
  <c r="J238"/>
  <c r="J233"/>
  <c r="J228"/>
  <c r="J223"/>
  <c r="J218"/>
  <c r="K391"/>
  <c r="K336"/>
  <c r="K337"/>
  <c r="K88"/>
  <c r="K168"/>
  <c r="K216"/>
  <c r="K217"/>
  <c r="K538"/>
  <c r="K568"/>
  <c r="K613"/>
  <c r="G632"/>
  <c r="D632" s="1"/>
  <c r="G631"/>
  <c r="E631"/>
  <c r="E628" s="1"/>
  <c r="D630"/>
  <c r="D629"/>
  <c r="I628"/>
  <c r="H628"/>
  <c r="F628"/>
  <c r="J753"/>
  <c r="E767"/>
  <c r="E777"/>
  <c r="E769"/>
  <c r="F767"/>
  <c r="F772"/>
  <c r="F769" s="1"/>
  <c r="F777"/>
  <c r="G767"/>
  <c r="G772"/>
  <c r="G769" s="1"/>
  <c r="G777"/>
  <c r="H777"/>
  <c r="H774" s="1"/>
  <c r="H763" s="1"/>
  <c r="H764"/>
  <c r="H769"/>
  <c r="I764"/>
  <c r="I769"/>
  <c r="K774"/>
  <c r="L774"/>
  <c r="M774"/>
  <c r="N764"/>
  <c r="N774"/>
  <c r="O764"/>
  <c r="O774"/>
  <c r="E746"/>
  <c r="G746"/>
  <c r="D746" s="1"/>
  <c r="D741" s="1"/>
  <c r="G747"/>
  <c r="D747"/>
  <c r="D742"/>
  <c r="F743"/>
  <c r="H743"/>
  <c r="M743"/>
  <c r="N743"/>
  <c r="O743"/>
  <c r="D754"/>
  <c r="H73"/>
  <c r="D555"/>
  <c r="D600"/>
  <c r="L753"/>
  <c r="K753"/>
  <c r="I753"/>
  <c r="G757"/>
  <c r="D757" s="1"/>
  <c r="G756"/>
  <c r="E756"/>
  <c r="D755"/>
  <c r="O753"/>
  <c r="N753"/>
  <c r="M753"/>
  <c r="H753"/>
  <c r="F753"/>
  <c r="E759"/>
  <c r="F759"/>
  <c r="G759"/>
  <c r="H759"/>
  <c r="I759"/>
  <c r="K759"/>
  <c r="L759"/>
  <c r="M759"/>
  <c r="N759"/>
  <c r="O759"/>
  <c r="E760"/>
  <c r="F760"/>
  <c r="G760"/>
  <c r="H760"/>
  <c r="K760"/>
  <c r="L760"/>
  <c r="M760"/>
  <c r="N760"/>
  <c r="O760"/>
  <c r="E762"/>
  <c r="F762"/>
  <c r="G762"/>
  <c r="H762"/>
  <c r="I762"/>
  <c r="K762"/>
  <c r="L762"/>
  <c r="M762"/>
  <c r="N762"/>
  <c r="O762"/>
  <c r="G622"/>
  <c r="D622" s="1"/>
  <c r="G621"/>
  <c r="E621"/>
  <c r="E618" s="1"/>
  <c r="D618" s="1"/>
  <c r="D620"/>
  <c r="D619"/>
  <c r="I618"/>
  <c r="H618"/>
  <c r="F618"/>
  <c r="I107" i="7"/>
  <c r="I10"/>
  <c r="J107"/>
  <c r="K107"/>
  <c r="H107"/>
  <c r="L107"/>
  <c r="M107"/>
  <c r="N107"/>
  <c r="O107"/>
  <c r="O10"/>
  <c r="P107"/>
  <c r="Q107"/>
  <c r="Q10"/>
  <c r="R107"/>
  <c r="S107"/>
  <c r="G617" i="6"/>
  <c r="D617" s="1"/>
  <c r="G616"/>
  <c r="E616"/>
  <c r="D615"/>
  <c r="D614"/>
  <c r="O613"/>
  <c r="N613"/>
  <c r="M613"/>
  <c r="L613"/>
  <c r="I613"/>
  <c r="H613"/>
  <c r="F613"/>
  <c r="G612"/>
  <c r="D612" s="1"/>
  <c r="G611"/>
  <c r="G608" s="1"/>
  <c r="E611"/>
  <c r="E608"/>
  <c r="D610"/>
  <c r="D609"/>
  <c r="O608"/>
  <c r="N608"/>
  <c r="M608"/>
  <c r="L608"/>
  <c r="I608"/>
  <c r="H608"/>
  <c r="F608"/>
  <c r="O110" i="7"/>
  <c r="O109"/>
  <c r="O125"/>
  <c r="D821" i="6"/>
  <c r="S110" i="7"/>
  <c r="R110"/>
  <c r="R109"/>
  <c r="Q110"/>
  <c r="Q109"/>
  <c r="P110"/>
  <c r="P109"/>
  <c r="M110"/>
  <c r="M109"/>
  <c r="L110"/>
  <c r="L109"/>
  <c r="L9"/>
  <c r="K110"/>
  <c r="K109"/>
  <c r="J110"/>
  <c r="J109"/>
  <c r="I110"/>
  <c r="I109"/>
  <c r="S115"/>
  <c r="S114"/>
  <c r="R115"/>
  <c r="R114"/>
  <c r="Q115"/>
  <c r="Q114"/>
  <c r="P115"/>
  <c r="P114"/>
  <c r="O115"/>
  <c r="O114"/>
  <c r="M115"/>
  <c r="M114"/>
  <c r="L115"/>
  <c r="L114"/>
  <c r="K115"/>
  <c r="K114"/>
  <c r="J115"/>
  <c r="I115"/>
  <c r="I114"/>
  <c r="S122"/>
  <c r="R122"/>
  <c r="Q122"/>
  <c r="P122"/>
  <c r="O122"/>
  <c r="M122"/>
  <c r="L122"/>
  <c r="K122"/>
  <c r="J122"/>
  <c r="H122"/>
  <c r="I122"/>
  <c r="S125"/>
  <c r="P125"/>
  <c r="M125"/>
  <c r="L125"/>
  <c r="K125"/>
  <c r="J125"/>
  <c r="I125"/>
  <c r="J428" i="6"/>
  <c r="E428"/>
  <c r="F428"/>
  <c r="G428"/>
  <c r="H428"/>
  <c r="I428"/>
  <c r="K428"/>
  <c r="L428"/>
  <c r="M428"/>
  <c r="N428"/>
  <c r="O428"/>
  <c r="J433"/>
  <c r="J393"/>
  <c r="I392"/>
  <c r="D392"/>
  <c r="N108"/>
  <c r="N103"/>
  <c r="O53"/>
  <c r="O38"/>
  <c r="N38"/>
  <c r="O23"/>
  <c r="N23"/>
  <c r="M23"/>
  <c r="O558"/>
  <c r="N558"/>
  <c r="M558"/>
  <c r="L558"/>
  <c r="O548"/>
  <c r="N548"/>
  <c r="M548"/>
  <c r="L548"/>
  <c r="J354" i="7"/>
  <c r="J588"/>
  <c r="J585"/>
  <c r="K618"/>
  <c r="K573"/>
  <c r="K570"/>
  <c r="K353"/>
  <c r="J352"/>
  <c r="J618"/>
  <c r="G607" i="6"/>
  <c r="D607"/>
  <c r="G606"/>
  <c r="E606"/>
  <c r="E603"/>
  <c r="D605"/>
  <c r="D604"/>
  <c r="I603"/>
  <c r="H603"/>
  <c r="F603"/>
  <c r="O103"/>
  <c r="H92"/>
  <c r="H88"/>
  <c r="I355" i="7"/>
  <c r="I338" i="6"/>
  <c r="I405" i="7"/>
  <c r="I370"/>
  <c r="I353" i="6"/>
  <c r="I365" i="7"/>
  <c r="I348" i="6"/>
  <c r="I360" i="7"/>
  <c r="I343" i="6"/>
  <c r="I588"/>
  <c r="H214"/>
  <c r="H14"/>
  <c r="H9"/>
  <c r="L337"/>
  <c r="M337"/>
  <c r="N337"/>
  <c r="O337"/>
  <c r="H337"/>
  <c r="H146"/>
  <c r="G56"/>
  <c r="G602"/>
  <c r="D602" s="1"/>
  <c r="G601"/>
  <c r="E601"/>
  <c r="E598"/>
  <c r="D599"/>
  <c r="O598"/>
  <c r="N598"/>
  <c r="M598"/>
  <c r="H598"/>
  <c r="F598"/>
  <c r="G592"/>
  <c r="D592"/>
  <c r="G591"/>
  <c r="E591"/>
  <c r="E588"/>
  <c r="D590"/>
  <c r="D589"/>
  <c r="O588"/>
  <c r="N588"/>
  <c r="H588"/>
  <c r="F588"/>
  <c r="G587"/>
  <c r="D587"/>
  <c r="G586"/>
  <c r="G583" s="1"/>
  <c r="E586"/>
  <c r="E583" s="1"/>
  <c r="D585"/>
  <c r="D584"/>
  <c r="O583"/>
  <c r="N583"/>
  <c r="M583"/>
  <c r="L583"/>
  <c r="H583"/>
  <c r="F583"/>
  <c r="G582"/>
  <c r="D582"/>
  <c r="G581"/>
  <c r="E581"/>
  <c r="D580"/>
  <c r="D579"/>
  <c r="O578"/>
  <c r="N578"/>
  <c r="M578"/>
  <c r="L578"/>
  <c r="K578"/>
  <c r="H578"/>
  <c r="F578"/>
  <c r="G577"/>
  <c r="G576"/>
  <c r="E576"/>
  <c r="D575"/>
  <c r="D574"/>
  <c r="O573"/>
  <c r="N573"/>
  <c r="M573"/>
  <c r="L573"/>
  <c r="K573"/>
  <c r="H573"/>
  <c r="F573"/>
  <c r="G572"/>
  <c r="G571"/>
  <c r="E571"/>
  <c r="D570"/>
  <c r="D569"/>
  <c r="O568"/>
  <c r="N568"/>
  <c r="M568"/>
  <c r="L568"/>
  <c r="I568"/>
  <c r="H568"/>
  <c r="F568"/>
  <c r="G567"/>
  <c r="D567" s="1"/>
  <c r="G566"/>
  <c r="E566"/>
  <c r="D565"/>
  <c r="D564"/>
  <c r="O563"/>
  <c r="N563"/>
  <c r="M563"/>
  <c r="L563"/>
  <c r="K563"/>
  <c r="I563"/>
  <c r="H563"/>
  <c r="F563"/>
  <c r="G562"/>
  <c r="G561"/>
  <c r="E561"/>
  <c r="E558"/>
  <c r="D560"/>
  <c r="D559"/>
  <c r="H558"/>
  <c r="F558"/>
  <c r="D282"/>
  <c r="G557"/>
  <c r="D557"/>
  <c r="G556"/>
  <c r="G553" s="1"/>
  <c r="D553" s="1"/>
  <c r="E556"/>
  <c r="E553" s="1"/>
  <c r="D554"/>
  <c r="H553"/>
  <c r="F553"/>
  <c r="E76"/>
  <c r="E73"/>
  <c r="F76"/>
  <c r="G76"/>
  <c r="G73"/>
  <c r="G552"/>
  <c r="D552" s="1"/>
  <c r="G551"/>
  <c r="E551"/>
  <c r="E548"/>
  <c r="D550"/>
  <c r="D549"/>
  <c r="H548"/>
  <c r="F548"/>
  <c r="D32"/>
  <c r="D30"/>
  <c r="D29"/>
  <c r="H28"/>
  <c r="G28"/>
  <c r="F28"/>
  <c r="E28"/>
  <c r="D452"/>
  <c r="D451"/>
  <c r="D450"/>
  <c r="D449"/>
  <c r="O448"/>
  <c r="N448"/>
  <c r="M448"/>
  <c r="L448"/>
  <c r="K448"/>
  <c r="J448"/>
  <c r="I448"/>
  <c r="H448"/>
  <c r="G448"/>
  <c r="F448"/>
  <c r="E448"/>
  <c r="D447"/>
  <c r="D446"/>
  <c r="D445"/>
  <c r="D444"/>
  <c r="O443"/>
  <c r="N443"/>
  <c r="M443"/>
  <c r="L443"/>
  <c r="K443"/>
  <c r="J443"/>
  <c r="I443"/>
  <c r="H443"/>
  <c r="G443"/>
  <c r="F443"/>
  <c r="E443"/>
  <c r="D442"/>
  <c r="D441"/>
  <c r="D440"/>
  <c r="D439"/>
  <c r="O438"/>
  <c r="N438"/>
  <c r="M438"/>
  <c r="L438"/>
  <c r="K438"/>
  <c r="J438"/>
  <c r="I438"/>
  <c r="H438"/>
  <c r="G438"/>
  <c r="F438"/>
  <c r="E438"/>
  <c r="D437"/>
  <c r="D436"/>
  <c r="D435"/>
  <c r="D434"/>
  <c r="O433"/>
  <c r="N433"/>
  <c r="M433"/>
  <c r="L433"/>
  <c r="K433"/>
  <c r="I433"/>
  <c r="H433"/>
  <c r="G433"/>
  <c r="F433"/>
  <c r="E433"/>
  <c r="D432"/>
  <c r="D431"/>
  <c r="D430"/>
  <c r="D429"/>
  <c r="D427"/>
  <c r="D426"/>
  <c r="D425"/>
  <c r="D424"/>
  <c r="O423"/>
  <c r="N423"/>
  <c r="M423"/>
  <c r="L423"/>
  <c r="K423"/>
  <c r="J423"/>
  <c r="I423"/>
  <c r="H423"/>
  <c r="G423"/>
  <c r="F423"/>
  <c r="E423"/>
  <c r="D422"/>
  <c r="D421"/>
  <c r="D420"/>
  <c r="D419"/>
  <c r="O418"/>
  <c r="N418"/>
  <c r="M418"/>
  <c r="L418"/>
  <c r="K418"/>
  <c r="I418"/>
  <c r="H418"/>
  <c r="G418"/>
  <c r="F418"/>
  <c r="E418"/>
  <c r="D417"/>
  <c r="D416"/>
  <c r="D415"/>
  <c r="D414"/>
  <c r="O413"/>
  <c r="N413"/>
  <c r="M413"/>
  <c r="L413"/>
  <c r="K413"/>
  <c r="I413"/>
  <c r="H413"/>
  <c r="G413"/>
  <c r="F413"/>
  <c r="E413"/>
  <c r="D412"/>
  <c r="D411"/>
  <c r="D410"/>
  <c r="D409"/>
  <c r="O408"/>
  <c r="N408"/>
  <c r="M408"/>
  <c r="L408"/>
  <c r="K408"/>
  <c r="I408"/>
  <c r="H408"/>
  <c r="G408"/>
  <c r="F408"/>
  <c r="E408"/>
  <c r="D407"/>
  <c r="D406"/>
  <c r="D405"/>
  <c r="D404"/>
  <c r="O403"/>
  <c r="N403"/>
  <c r="M403"/>
  <c r="L403"/>
  <c r="K403"/>
  <c r="J403"/>
  <c r="I403"/>
  <c r="H403"/>
  <c r="G403"/>
  <c r="F403"/>
  <c r="E403"/>
  <c r="D402"/>
  <c r="D401"/>
  <c r="D400"/>
  <c r="D399"/>
  <c r="O398"/>
  <c r="N398"/>
  <c r="M398"/>
  <c r="L398"/>
  <c r="K398"/>
  <c r="J398"/>
  <c r="I398"/>
  <c r="H398"/>
  <c r="G398"/>
  <c r="F398"/>
  <c r="E398"/>
  <c r="D397"/>
  <c r="D396"/>
  <c r="D395"/>
  <c r="D394"/>
  <c r="O393"/>
  <c r="N393"/>
  <c r="M393"/>
  <c r="L393"/>
  <c r="K393"/>
  <c r="I393"/>
  <c r="H393"/>
  <c r="G393"/>
  <c r="F393"/>
  <c r="E393"/>
  <c r="I389"/>
  <c r="D389"/>
  <c r="H388"/>
  <c r="G388"/>
  <c r="F388"/>
  <c r="E388"/>
  <c r="D272"/>
  <c r="D271"/>
  <c r="D270"/>
  <c r="O268"/>
  <c r="N268"/>
  <c r="H268"/>
  <c r="G268"/>
  <c r="F268"/>
  <c r="E268"/>
  <c r="D331"/>
  <c r="D330"/>
  <c r="O328"/>
  <c r="N328"/>
  <c r="M328"/>
  <c r="L328"/>
  <c r="K328"/>
  <c r="G328"/>
  <c r="F328"/>
  <c r="D327"/>
  <c r="D326"/>
  <c r="D325"/>
  <c r="D324"/>
  <c r="O323"/>
  <c r="N323"/>
  <c r="M323"/>
  <c r="L323"/>
  <c r="K323"/>
  <c r="I323"/>
  <c r="H323"/>
  <c r="G323"/>
  <c r="F323"/>
  <c r="E323"/>
  <c r="D322"/>
  <c r="D321"/>
  <c r="D320"/>
  <c r="D319"/>
  <c r="O318"/>
  <c r="N318"/>
  <c r="M318"/>
  <c r="L318"/>
  <c r="K318"/>
  <c r="I318"/>
  <c r="H318"/>
  <c r="G318"/>
  <c r="F318"/>
  <c r="E318"/>
  <c r="D317"/>
  <c r="D316"/>
  <c r="D315"/>
  <c r="O313"/>
  <c r="N313"/>
  <c r="M313"/>
  <c r="L313"/>
  <c r="K313"/>
  <c r="I313"/>
  <c r="H313"/>
  <c r="G313"/>
  <c r="F313"/>
  <c r="E313"/>
  <c r="D312"/>
  <c r="D311"/>
  <c r="D310"/>
  <c r="O308"/>
  <c r="N308"/>
  <c r="M308"/>
  <c r="L308"/>
  <c r="K308"/>
  <c r="I308"/>
  <c r="H308"/>
  <c r="G308"/>
  <c r="F308"/>
  <c r="E308"/>
  <c r="D307"/>
  <c r="D306"/>
  <c r="D305"/>
  <c r="O303"/>
  <c r="N303"/>
  <c r="M303"/>
  <c r="L303"/>
  <c r="K303"/>
  <c r="I303"/>
  <c r="H303"/>
  <c r="G303"/>
  <c r="F303"/>
  <c r="E303"/>
  <c r="D302"/>
  <c r="D301"/>
  <c r="D300"/>
  <c r="O298"/>
  <c r="N298"/>
  <c r="M298"/>
  <c r="L298"/>
  <c r="K298"/>
  <c r="I298"/>
  <c r="H298"/>
  <c r="G298"/>
  <c r="F298"/>
  <c r="E298"/>
  <c r="D297"/>
  <c r="D296"/>
  <c r="D295"/>
  <c r="D294"/>
  <c r="O293"/>
  <c r="N293"/>
  <c r="M293"/>
  <c r="L293"/>
  <c r="K293"/>
  <c r="I293"/>
  <c r="H293"/>
  <c r="G293"/>
  <c r="F293"/>
  <c r="E293"/>
  <c r="D292"/>
  <c r="D291"/>
  <c r="D290"/>
  <c r="D289"/>
  <c r="O288"/>
  <c r="N288"/>
  <c r="M288"/>
  <c r="L288"/>
  <c r="K288"/>
  <c r="I288"/>
  <c r="H288"/>
  <c r="G288"/>
  <c r="F288"/>
  <c r="E288"/>
  <c r="D287"/>
  <c r="D286"/>
  <c r="D285"/>
  <c r="D284"/>
  <c r="O283"/>
  <c r="N283"/>
  <c r="M283"/>
  <c r="L283"/>
  <c r="K283"/>
  <c r="J283"/>
  <c r="I283"/>
  <c r="H283"/>
  <c r="G283"/>
  <c r="F283"/>
  <c r="E283"/>
  <c r="D281"/>
  <c r="D280"/>
  <c r="D279"/>
  <c r="O278"/>
  <c r="N278"/>
  <c r="M278"/>
  <c r="L278"/>
  <c r="K278"/>
  <c r="J278"/>
  <c r="I278"/>
  <c r="H278"/>
  <c r="G278"/>
  <c r="F278"/>
  <c r="E278"/>
  <c r="D277"/>
  <c r="D276"/>
  <c r="D275"/>
  <c r="D274"/>
  <c r="O273"/>
  <c r="N273"/>
  <c r="M273"/>
  <c r="L273"/>
  <c r="K273"/>
  <c r="I273"/>
  <c r="H273"/>
  <c r="G273"/>
  <c r="F273"/>
  <c r="E273"/>
  <c r="E531"/>
  <c r="E528"/>
  <c r="D528" s="1"/>
  <c r="G531"/>
  <c r="G532"/>
  <c r="F528"/>
  <c r="H528"/>
  <c r="K528"/>
  <c r="L528"/>
  <c r="M528"/>
  <c r="N528"/>
  <c r="O528"/>
  <c r="G537"/>
  <c r="D537"/>
  <c r="G536"/>
  <c r="E536"/>
  <c r="E533" s="1"/>
  <c r="D535"/>
  <c r="D534"/>
  <c r="O533"/>
  <c r="N533"/>
  <c r="M533"/>
  <c r="H533"/>
  <c r="F533"/>
  <c r="G542"/>
  <c r="D542"/>
  <c r="G541"/>
  <c r="G538" s="1"/>
  <c r="D538" s="1"/>
  <c r="E541"/>
  <c r="E538" s="1"/>
  <c r="D540"/>
  <c r="D539"/>
  <c r="O538"/>
  <c r="N538"/>
  <c r="M538"/>
  <c r="L538"/>
  <c r="H538"/>
  <c r="F538"/>
  <c r="G547"/>
  <c r="D547"/>
  <c r="G546"/>
  <c r="E546"/>
  <c r="E543"/>
  <c r="D545"/>
  <c r="D544"/>
  <c r="O543"/>
  <c r="N543"/>
  <c r="M543"/>
  <c r="H543"/>
  <c r="F543"/>
  <c r="D530"/>
  <c r="D529"/>
  <c r="G15"/>
  <c r="G10"/>
  <c r="G522"/>
  <c r="D522"/>
  <c r="G521"/>
  <c r="E521"/>
  <c r="E518"/>
  <c r="D520"/>
  <c r="D519"/>
  <c r="O518"/>
  <c r="N518"/>
  <c r="M518"/>
  <c r="L518"/>
  <c r="H518"/>
  <c r="G527"/>
  <c r="D527"/>
  <c r="G526"/>
  <c r="G523" s="1"/>
  <c r="D523" s="1"/>
  <c r="E526"/>
  <c r="E523"/>
  <c r="D525"/>
  <c r="D524"/>
  <c r="H523"/>
  <c r="F523"/>
  <c r="I218"/>
  <c r="G517"/>
  <c r="G516"/>
  <c r="G513"/>
  <c r="E516"/>
  <c r="D515"/>
  <c r="D514"/>
  <c r="J513"/>
  <c r="I513"/>
  <c r="H513"/>
  <c r="F513"/>
  <c r="G512"/>
  <c r="G511"/>
  <c r="E511"/>
  <c r="E508"/>
  <c r="D510"/>
  <c r="D509"/>
  <c r="O508"/>
  <c r="N508"/>
  <c r="M508"/>
  <c r="L508"/>
  <c r="K508"/>
  <c r="J508"/>
  <c r="I508"/>
  <c r="H508"/>
  <c r="F508"/>
  <c r="G507"/>
  <c r="G506"/>
  <c r="D506" s="1"/>
  <c r="D505"/>
  <c r="D504"/>
  <c r="O503"/>
  <c r="L503"/>
  <c r="H503"/>
  <c r="F503"/>
  <c r="G502"/>
  <c r="G501"/>
  <c r="E501"/>
  <c r="E498"/>
  <c r="D500"/>
  <c r="D499"/>
  <c r="O498"/>
  <c r="N498"/>
  <c r="M498"/>
  <c r="L498"/>
  <c r="K498"/>
  <c r="I498"/>
  <c r="H498"/>
  <c r="F498"/>
  <c r="G497"/>
  <c r="D497"/>
  <c r="G496"/>
  <c r="E496"/>
  <c r="D495"/>
  <c r="D494"/>
  <c r="O493"/>
  <c r="N493"/>
  <c r="M493"/>
  <c r="L493"/>
  <c r="K493"/>
  <c r="H493"/>
  <c r="F493"/>
  <c r="G492"/>
  <c r="G491"/>
  <c r="E491"/>
  <c r="E488"/>
  <c r="D490"/>
  <c r="D489"/>
  <c r="O488"/>
  <c r="N488"/>
  <c r="M488"/>
  <c r="L488"/>
  <c r="K488"/>
  <c r="H488"/>
  <c r="F488"/>
  <c r="G487"/>
  <c r="G486"/>
  <c r="E486"/>
  <c r="D485"/>
  <c r="D484"/>
  <c r="O483"/>
  <c r="N483"/>
  <c r="M483"/>
  <c r="L483"/>
  <c r="K483"/>
  <c r="I483"/>
  <c r="H483"/>
  <c r="F483"/>
  <c r="G482"/>
  <c r="D482" s="1"/>
  <c r="G481"/>
  <c r="E481"/>
  <c r="E478"/>
  <c r="D480"/>
  <c r="D479"/>
  <c r="O478"/>
  <c r="N478"/>
  <c r="M478"/>
  <c r="L478"/>
  <c r="K478"/>
  <c r="I478"/>
  <c r="H478"/>
  <c r="F478"/>
  <c r="G477"/>
  <c r="D477"/>
  <c r="G476"/>
  <c r="E476"/>
  <c r="D476"/>
  <c r="D475"/>
  <c r="D474"/>
  <c r="O473"/>
  <c r="N473"/>
  <c r="M473"/>
  <c r="L473"/>
  <c r="K473"/>
  <c r="H473"/>
  <c r="F473"/>
  <c r="H461"/>
  <c r="H458"/>
  <c r="H243"/>
  <c r="H191"/>
  <c r="H188" s="1"/>
  <c r="H196"/>
  <c r="H193"/>
  <c r="H201"/>
  <c r="H198" s="1"/>
  <c r="H206"/>
  <c r="H203"/>
  <c r="H11" i="2"/>
  <c r="H12"/>
  <c r="H13"/>
  <c r="H14"/>
  <c r="H15"/>
  <c r="H16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2"/>
  <c r="H53"/>
  <c r="H54"/>
  <c r="H57"/>
  <c r="H58"/>
  <c r="H59"/>
  <c r="H60"/>
  <c r="H61"/>
  <c r="H64"/>
  <c r="H65"/>
  <c r="H67"/>
  <c r="H68"/>
  <c r="O66"/>
  <c r="P66"/>
  <c r="Q66"/>
  <c r="R66"/>
  <c r="S66"/>
  <c r="O63"/>
  <c r="P63"/>
  <c r="Q63"/>
  <c r="Q62"/>
  <c r="R63"/>
  <c r="S63"/>
  <c r="O56"/>
  <c r="O55"/>
  <c r="P56"/>
  <c r="P55"/>
  <c r="Q56"/>
  <c r="Q55"/>
  <c r="R56"/>
  <c r="R55"/>
  <c r="S56"/>
  <c r="S55"/>
  <c r="O51"/>
  <c r="O50"/>
  <c r="P51"/>
  <c r="P50"/>
  <c r="Q51"/>
  <c r="Q50"/>
  <c r="R51"/>
  <c r="R50"/>
  <c r="S51"/>
  <c r="S50"/>
  <c r="O17"/>
  <c r="P17"/>
  <c r="Q17"/>
  <c r="R17"/>
  <c r="S17"/>
  <c r="O10"/>
  <c r="O9"/>
  <c r="P10"/>
  <c r="Q10"/>
  <c r="Q9"/>
  <c r="R10"/>
  <c r="R9"/>
  <c r="S10"/>
  <c r="S9"/>
  <c r="O7"/>
  <c r="P7"/>
  <c r="Q7"/>
  <c r="R7"/>
  <c r="S7"/>
  <c r="G820" i="6"/>
  <c r="K817"/>
  <c r="L817"/>
  <c r="M817"/>
  <c r="N817"/>
  <c r="O817"/>
  <c r="F820"/>
  <c r="F817"/>
  <c r="D819"/>
  <c r="D818"/>
  <c r="I817"/>
  <c r="H817"/>
  <c r="E817"/>
  <c r="D816"/>
  <c r="G815"/>
  <c r="G812"/>
  <c r="F815"/>
  <c r="F812" s="1"/>
  <c r="F811" s="1"/>
  <c r="E815"/>
  <c r="E812"/>
  <c r="E811" s="1"/>
  <c r="D814"/>
  <c r="D813"/>
  <c r="H812"/>
  <c r="D810"/>
  <c r="H809"/>
  <c r="H806" s="1"/>
  <c r="G809"/>
  <c r="G804"/>
  <c r="F809"/>
  <c r="F806"/>
  <c r="D808"/>
  <c r="D807"/>
  <c r="O806"/>
  <c r="N806"/>
  <c r="M806"/>
  <c r="L806"/>
  <c r="K806"/>
  <c r="E806"/>
  <c r="D805"/>
  <c r="H804"/>
  <c r="H801" s="1"/>
  <c r="H800" s="1"/>
  <c r="F804"/>
  <c r="F801"/>
  <c r="F800" s="1"/>
  <c r="E804"/>
  <c r="D803"/>
  <c r="D802"/>
  <c r="D796"/>
  <c r="D794"/>
  <c r="D791"/>
  <c r="D792"/>
  <c r="O790"/>
  <c r="O783"/>
  <c r="N790"/>
  <c r="N783"/>
  <c r="M790"/>
  <c r="M783"/>
  <c r="L790"/>
  <c r="L783"/>
  <c r="K790"/>
  <c r="K783"/>
  <c r="I790"/>
  <c r="H790"/>
  <c r="G790"/>
  <c r="F790"/>
  <c r="E790"/>
  <c r="D789"/>
  <c r="H788"/>
  <c r="G788"/>
  <c r="G782"/>
  <c r="G779"/>
  <c r="F788"/>
  <c r="F785" s="1"/>
  <c r="F784" s="1"/>
  <c r="E788"/>
  <c r="E782"/>
  <c r="E779" s="1"/>
  <c r="D787"/>
  <c r="D786"/>
  <c r="D781"/>
  <c r="D780"/>
  <c r="D778"/>
  <c r="D776"/>
  <c r="D775"/>
  <c r="D773"/>
  <c r="D771"/>
  <c r="D770"/>
  <c r="D768"/>
  <c r="D766"/>
  <c r="D765"/>
  <c r="G472"/>
  <c r="D472"/>
  <c r="G471"/>
  <c r="E471"/>
  <c r="E468"/>
  <c r="D470"/>
  <c r="D469"/>
  <c r="O468"/>
  <c r="N468"/>
  <c r="M468"/>
  <c r="L468"/>
  <c r="K468"/>
  <c r="I468"/>
  <c r="H468"/>
  <c r="F468"/>
  <c r="G467"/>
  <c r="D467"/>
  <c r="G466"/>
  <c r="E466"/>
  <c r="D465"/>
  <c r="D464"/>
  <c r="O463"/>
  <c r="N463"/>
  <c r="M463"/>
  <c r="L463"/>
  <c r="K463"/>
  <c r="I463"/>
  <c r="H463"/>
  <c r="F463"/>
  <c r="G462"/>
  <c r="D462" s="1"/>
  <c r="G461"/>
  <c r="E461"/>
  <c r="D461" s="1"/>
  <c r="D459"/>
  <c r="O458"/>
  <c r="N458"/>
  <c r="M458"/>
  <c r="L458"/>
  <c r="K458"/>
  <c r="I458"/>
  <c r="F458"/>
  <c r="G457"/>
  <c r="D457" s="1"/>
  <c r="G456"/>
  <c r="G453"/>
  <c r="D453" s="1"/>
  <c r="E456"/>
  <c r="E453" s="1"/>
  <c r="D455"/>
  <c r="D454"/>
  <c r="O453"/>
  <c r="N453"/>
  <c r="M453"/>
  <c r="L453"/>
  <c r="K453"/>
  <c r="I453"/>
  <c r="H453"/>
  <c r="F453"/>
  <c r="D387"/>
  <c r="D386"/>
  <c r="D384"/>
  <c r="O383"/>
  <c r="N383"/>
  <c r="M383"/>
  <c r="L383"/>
  <c r="K383"/>
  <c r="J383"/>
  <c r="I383"/>
  <c r="H383"/>
  <c r="G383"/>
  <c r="F383"/>
  <c r="E383"/>
  <c r="D382"/>
  <c r="D381"/>
  <c r="D379"/>
  <c r="O378"/>
  <c r="N378"/>
  <c r="M378"/>
  <c r="L378"/>
  <c r="K378"/>
  <c r="J378"/>
  <c r="I378"/>
  <c r="H378"/>
  <c r="G378"/>
  <c r="F378"/>
  <c r="E378"/>
  <c r="D377"/>
  <c r="D376"/>
  <c r="D375"/>
  <c r="D374"/>
  <c r="O373"/>
  <c r="N373"/>
  <c r="M373"/>
  <c r="L373"/>
  <c r="K373"/>
  <c r="I373"/>
  <c r="H373"/>
  <c r="G373"/>
  <c r="F373"/>
  <c r="E373"/>
  <c r="D372"/>
  <c r="D369"/>
  <c r="O368"/>
  <c r="N368"/>
  <c r="M368"/>
  <c r="L368"/>
  <c r="I368"/>
  <c r="H368"/>
  <c r="G368"/>
  <c r="F368"/>
  <c r="E368"/>
  <c r="D367"/>
  <c r="D366"/>
  <c r="D365"/>
  <c r="D364"/>
  <c r="O363"/>
  <c r="N363"/>
  <c r="M363"/>
  <c r="L363"/>
  <c r="K363"/>
  <c r="J363"/>
  <c r="I363"/>
  <c r="H363"/>
  <c r="G363"/>
  <c r="F363"/>
  <c r="E363"/>
  <c r="D362"/>
  <c r="D361"/>
  <c r="D360"/>
  <c r="D359"/>
  <c r="O358"/>
  <c r="N358"/>
  <c r="M358"/>
  <c r="L358"/>
  <c r="K358"/>
  <c r="J358"/>
  <c r="I358"/>
  <c r="H358"/>
  <c r="G358"/>
  <c r="F358"/>
  <c r="E358"/>
  <c r="D357"/>
  <c r="D356"/>
  <c r="D354"/>
  <c r="O353"/>
  <c r="N353"/>
  <c r="M353"/>
  <c r="L353"/>
  <c r="K353"/>
  <c r="E353"/>
  <c r="F353"/>
  <c r="G353"/>
  <c r="H353"/>
  <c r="D352"/>
  <c r="D351"/>
  <c r="D350"/>
  <c r="D349"/>
  <c r="O348"/>
  <c r="N348"/>
  <c r="M348"/>
  <c r="L348"/>
  <c r="K348"/>
  <c r="J348"/>
  <c r="H348"/>
  <c r="G348"/>
  <c r="F348"/>
  <c r="E348"/>
  <c r="D347"/>
  <c r="D346"/>
  <c r="D344"/>
  <c r="O343"/>
  <c r="N343"/>
  <c r="M343"/>
  <c r="L343"/>
  <c r="K343"/>
  <c r="J343"/>
  <c r="H343"/>
  <c r="G343"/>
  <c r="F343"/>
  <c r="E343"/>
  <c r="D342"/>
  <c r="D341"/>
  <c r="D340"/>
  <c r="D339"/>
  <c r="O338"/>
  <c r="N338"/>
  <c r="M338"/>
  <c r="L338"/>
  <c r="K338"/>
  <c r="H338"/>
  <c r="G338"/>
  <c r="F338"/>
  <c r="E338"/>
  <c r="D267"/>
  <c r="D266"/>
  <c r="D265"/>
  <c r="O263"/>
  <c r="N263"/>
  <c r="M263"/>
  <c r="L263"/>
  <c r="K263"/>
  <c r="J263"/>
  <c r="I263"/>
  <c r="H263"/>
  <c r="G263"/>
  <c r="F263"/>
  <c r="E263"/>
  <c r="D262"/>
  <c r="D261"/>
  <c r="D260"/>
  <c r="D259"/>
  <c r="O258"/>
  <c r="N258"/>
  <c r="M258"/>
  <c r="L258"/>
  <c r="K258"/>
  <c r="J258"/>
  <c r="I258"/>
  <c r="H258"/>
  <c r="G258"/>
  <c r="G214"/>
  <c r="F258"/>
  <c r="F214"/>
  <c r="E258"/>
  <c r="D257"/>
  <c r="D256"/>
  <c r="D255"/>
  <c r="O253"/>
  <c r="N253"/>
  <c r="M253"/>
  <c r="L253"/>
  <c r="K253"/>
  <c r="I253"/>
  <c r="H253"/>
  <c r="G253"/>
  <c r="F253"/>
  <c r="E253"/>
  <c r="D252"/>
  <c r="D251"/>
  <c r="D250"/>
  <c r="O248"/>
  <c r="N248"/>
  <c r="M248"/>
  <c r="L248"/>
  <c r="K248"/>
  <c r="J248"/>
  <c r="I248"/>
  <c r="H248"/>
  <c r="G248"/>
  <c r="F248"/>
  <c r="E248"/>
  <c r="D247"/>
  <c r="D246"/>
  <c r="D245"/>
  <c r="D244"/>
  <c r="O243"/>
  <c r="N243"/>
  <c r="M243"/>
  <c r="L243"/>
  <c r="K243"/>
  <c r="I243"/>
  <c r="G243"/>
  <c r="F243"/>
  <c r="E243"/>
  <c r="D242"/>
  <c r="D241"/>
  <c r="D240"/>
  <c r="D239"/>
  <c r="O238"/>
  <c r="N238"/>
  <c r="M238"/>
  <c r="L238"/>
  <c r="K238"/>
  <c r="I238"/>
  <c r="H238"/>
  <c r="G238"/>
  <c r="F238"/>
  <c r="E238"/>
  <c r="D237"/>
  <c r="D236"/>
  <c r="D235"/>
  <c r="O233"/>
  <c r="N233"/>
  <c r="M233"/>
  <c r="L233"/>
  <c r="K233"/>
  <c r="I233"/>
  <c r="H233"/>
  <c r="G233"/>
  <c r="F233"/>
  <c r="E233"/>
  <c r="D232"/>
  <c r="D231"/>
  <c r="D230"/>
  <c r="D229"/>
  <c r="O228"/>
  <c r="N228"/>
  <c r="M228"/>
  <c r="L228"/>
  <c r="K228"/>
  <c r="I228"/>
  <c r="H228"/>
  <c r="G228"/>
  <c r="F228"/>
  <c r="E228"/>
  <c r="D227"/>
  <c r="D226"/>
  <c r="D225"/>
  <c r="O223"/>
  <c r="N223"/>
  <c r="M223"/>
  <c r="L223"/>
  <c r="K223"/>
  <c r="I223"/>
  <c r="H223"/>
  <c r="G223"/>
  <c r="F223"/>
  <c r="E223"/>
  <c r="D222"/>
  <c r="D221"/>
  <c r="D220"/>
  <c r="O218"/>
  <c r="N218"/>
  <c r="M218"/>
  <c r="L218"/>
  <c r="K218"/>
  <c r="H218"/>
  <c r="G218"/>
  <c r="F218"/>
  <c r="E218"/>
  <c r="O217"/>
  <c r="N217"/>
  <c r="M217"/>
  <c r="M72"/>
  <c r="L217"/>
  <c r="I217"/>
  <c r="H217"/>
  <c r="G217"/>
  <c r="F217"/>
  <c r="F72"/>
  <c r="E217"/>
  <c r="E72"/>
  <c r="O216"/>
  <c r="N216"/>
  <c r="M216"/>
  <c r="H216"/>
  <c r="G216"/>
  <c r="F216"/>
  <c r="E216"/>
  <c r="O215"/>
  <c r="N215"/>
  <c r="M215"/>
  <c r="L215"/>
  <c r="H215"/>
  <c r="G215"/>
  <c r="F215"/>
  <c r="E215"/>
  <c r="O214"/>
  <c r="O69"/>
  <c r="N214"/>
  <c r="M214"/>
  <c r="G212"/>
  <c r="D212" s="1"/>
  <c r="H208"/>
  <c r="G211"/>
  <c r="E211"/>
  <c r="D210"/>
  <c r="D209"/>
  <c r="O208"/>
  <c r="N208"/>
  <c r="M208"/>
  <c r="L208"/>
  <c r="K208"/>
  <c r="I208"/>
  <c r="F208"/>
  <c r="G207"/>
  <c r="G206"/>
  <c r="J206"/>
  <c r="J203" s="1"/>
  <c r="E206"/>
  <c r="E203"/>
  <c r="D205"/>
  <c r="D204"/>
  <c r="O203"/>
  <c r="N203"/>
  <c r="M203"/>
  <c r="L203"/>
  <c r="K203"/>
  <c r="F203"/>
  <c r="G202"/>
  <c r="G201"/>
  <c r="E201"/>
  <c r="E198"/>
  <c r="D200"/>
  <c r="D199"/>
  <c r="F198"/>
  <c r="G197"/>
  <c r="J193"/>
  <c r="E196"/>
  <c r="E193" s="1"/>
  <c r="D195"/>
  <c r="D194"/>
  <c r="O193"/>
  <c r="N193"/>
  <c r="M193"/>
  <c r="L193"/>
  <c r="K193"/>
  <c r="F193"/>
  <c r="G192"/>
  <c r="D192"/>
  <c r="E191"/>
  <c r="D190"/>
  <c r="D189"/>
  <c r="O188"/>
  <c r="N188"/>
  <c r="M188"/>
  <c r="L188"/>
  <c r="K188"/>
  <c r="F188"/>
  <c r="G187"/>
  <c r="H186"/>
  <c r="H183"/>
  <c r="G186"/>
  <c r="E186"/>
  <c r="E183"/>
  <c r="D185"/>
  <c r="D184"/>
  <c r="O183"/>
  <c r="N183"/>
  <c r="M183"/>
  <c r="L183"/>
  <c r="K183"/>
  <c r="I183"/>
  <c r="F183"/>
  <c r="G182"/>
  <c r="G178"/>
  <c r="H181"/>
  <c r="E181"/>
  <c r="E178"/>
  <c r="D180"/>
  <c r="D179"/>
  <c r="O178"/>
  <c r="N178"/>
  <c r="M178"/>
  <c r="L178"/>
  <c r="K178"/>
  <c r="I178"/>
  <c r="F178"/>
  <c r="G177"/>
  <c r="G173" s="1"/>
  <c r="I173"/>
  <c r="H176"/>
  <c r="H173" s="1"/>
  <c r="E176"/>
  <c r="D175"/>
  <c r="D174"/>
  <c r="O173"/>
  <c r="N173"/>
  <c r="M173"/>
  <c r="L173"/>
  <c r="K173"/>
  <c r="F173"/>
  <c r="G172"/>
  <c r="D172"/>
  <c r="H171"/>
  <c r="H168" s="1"/>
  <c r="G171"/>
  <c r="E171"/>
  <c r="D170"/>
  <c r="D169"/>
  <c r="O168"/>
  <c r="N168"/>
  <c r="M168"/>
  <c r="L168"/>
  <c r="F168"/>
  <c r="G167"/>
  <c r="H166"/>
  <c r="H163"/>
  <c r="E166"/>
  <c r="D165"/>
  <c r="D164"/>
  <c r="O163"/>
  <c r="N163"/>
  <c r="M163"/>
  <c r="L163"/>
  <c r="K163"/>
  <c r="I163"/>
  <c r="F163"/>
  <c r="G162"/>
  <c r="D162"/>
  <c r="H161"/>
  <c r="H158" s="1"/>
  <c r="G161"/>
  <c r="E161"/>
  <c r="E158" s="1"/>
  <c r="D158" s="1"/>
  <c r="D160"/>
  <c r="D159"/>
  <c r="I158"/>
  <c r="F158"/>
  <c r="G157"/>
  <c r="D157"/>
  <c r="H156"/>
  <c r="H153" s="1"/>
  <c r="G156"/>
  <c r="E156"/>
  <c r="E153"/>
  <c r="D155"/>
  <c r="D154"/>
  <c r="I153"/>
  <c r="F153"/>
  <c r="G152"/>
  <c r="H148"/>
  <c r="G151"/>
  <c r="E151"/>
  <c r="E148"/>
  <c r="D150"/>
  <c r="D149"/>
  <c r="O148"/>
  <c r="N148"/>
  <c r="M148"/>
  <c r="L148"/>
  <c r="K148"/>
  <c r="F148"/>
  <c r="D147"/>
  <c r="G146"/>
  <c r="G143"/>
  <c r="F146"/>
  <c r="F143" s="1"/>
  <c r="D144"/>
  <c r="E143"/>
  <c r="D142"/>
  <c r="F141"/>
  <c r="D139"/>
  <c r="D140"/>
  <c r="O138"/>
  <c r="N138"/>
  <c r="M138"/>
  <c r="L138"/>
  <c r="K138"/>
  <c r="I138"/>
  <c r="H138"/>
  <c r="G138"/>
  <c r="E138"/>
  <c r="D137"/>
  <c r="G136"/>
  <c r="G133"/>
  <c r="F136"/>
  <c r="E136"/>
  <c r="E133" s="1"/>
  <c r="H133"/>
  <c r="I133"/>
  <c r="K133"/>
  <c r="L133"/>
  <c r="M133"/>
  <c r="N133"/>
  <c r="O133"/>
  <c r="D135"/>
  <c r="D134"/>
  <c r="D132"/>
  <c r="E131"/>
  <c r="D131" s="1"/>
  <c r="F128"/>
  <c r="G128"/>
  <c r="H128"/>
  <c r="I128"/>
  <c r="K128"/>
  <c r="L128"/>
  <c r="M128"/>
  <c r="N128"/>
  <c r="O128"/>
  <c r="D129"/>
  <c r="D130"/>
  <c r="D127"/>
  <c r="E126"/>
  <c r="E123"/>
  <c r="D123" s="1"/>
  <c r="D124"/>
  <c r="D125"/>
  <c r="O123"/>
  <c r="N123"/>
  <c r="M123"/>
  <c r="L123"/>
  <c r="K123"/>
  <c r="I123"/>
  <c r="H123"/>
  <c r="G123"/>
  <c r="F123"/>
  <c r="D122"/>
  <c r="G121"/>
  <c r="G118" s="1"/>
  <c r="F121"/>
  <c r="E121"/>
  <c r="D120"/>
  <c r="D119"/>
  <c r="L118"/>
  <c r="K118"/>
  <c r="I118"/>
  <c r="H118"/>
  <c r="D117"/>
  <c r="E116"/>
  <c r="D115"/>
  <c r="D114"/>
  <c r="O113"/>
  <c r="N113"/>
  <c r="M113"/>
  <c r="L113"/>
  <c r="K113"/>
  <c r="I113"/>
  <c r="H113"/>
  <c r="G113"/>
  <c r="F113"/>
  <c r="D112"/>
  <c r="E111"/>
  <c r="E108"/>
  <c r="D109"/>
  <c r="D110"/>
  <c r="O108"/>
  <c r="M108"/>
  <c r="L108"/>
  <c r="K108"/>
  <c r="I108"/>
  <c r="H108"/>
  <c r="G108"/>
  <c r="F108"/>
  <c r="D107"/>
  <c r="E106"/>
  <c r="K103"/>
  <c r="D105"/>
  <c r="D104"/>
  <c r="I103"/>
  <c r="H103"/>
  <c r="G103"/>
  <c r="F103"/>
  <c r="D102"/>
  <c r="H101"/>
  <c r="E101"/>
  <c r="E98"/>
  <c r="D100"/>
  <c r="D99"/>
  <c r="O98"/>
  <c r="N98"/>
  <c r="M98"/>
  <c r="L98"/>
  <c r="K98"/>
  <c r="I98"/>
  <c r="G98"/>
  <c r="F98"/>
  <c r="D97"/>
  <c r="E96"/>
  <c r="D95"/>
  <c r="D94"/>
  <c r="O93"/>
  <c r="N93"/>
  <c r="M93"/>
  <c r="L93"/>
  <c r="K93"/>
  <c r="I93"/>
  <c r="H93"/>
  <c r="G93"/>
  <c r="F93"/>
  <c r="D90"/>
  <c r="D89"/>
  <c r="M88"/>
  <c r="G88"/>
  <c r="F88"/>
  <c r="E88"/>
  <c r="D87"/>
  <c r="G86"/>
  <c r="G83" s="1"/>
  <c r="F86"/>
  <c r="E86"/>
  <c r="D85"/>
  <c r="D84"/>
  <c r="H83"/>
  <c r="D82"/>
  <c r="G81"/>
  <c r="F81"/>
  <c r="F78"/>
  <c r="E81"/>
  <c r="D80"/>
  <c r="D79"/>
  <c r="O78"/>
  <c r="N78"/>
  <c r="M78"/>
  <c r="L78"/>
  <c r="K78"/>
  <c r="H78"/>
  <c r="D75"/>
  <c r="D74"/>
  <c r="D67"/>
  <c r="H66"/>
  <c r="H63" s="1"/>
  <c r="H41"/>
  <c r="H51"/>
  <c r="H16" s="1"/>
  <c r="H61"/>
  <c r="H58"/>
  <c r="G66"/>
  <c r="D65"/>
  <c r="D64"/>
  <c r="F63"/>
  <c r="E63"/>
  <c r="D62"/>
  <c r="G61"/>
  <c r="G58"/>
  <c r="F61"/>
  <c r="D59"/>
  <c r="D60"/>
  <c r="O58"/>
  <c r="N58"/>
  <c r="M58"/>
  <c r="L58"/>
  <c r="K58"/>
  <c r="E58"/>
  <c r="D57"/>
  <c r="F56"/>
  <c r="D55"/>
  <c r="D54"/>
  <c r="N53"/>
  <c r="M53"/>
  <c r="L53"/>
  <c r="K53"/>
  <c r="H53"/>
  <c r="E53"/>
  <c r="D52"/>
  <c r="G51"/>
  <c r="F51"/>
  <c r="F48"/>
  <c r="E51"/>
  <c r="D50"/>
  <c r="D49"/>
  <c r="O48"/>
  <c r="N48"/>
  <c r="M48"/>
  <c r="L48"/>
  <c r="K48"/>
  <c r="D47"/>
  <c r="G46"/>
  <c r="G43" s="1"/>
  <c r="E46"/>
  <c r="E43"/>
  <c r="F46"/>
  <c r="F43" s="1"/>
  <c r="D45"/>
  <c r="D44"/>
  <c r="L38"/>
  <c r="H43"/>
  <c r="D42"/>
  <c r="G41"/>
  <c r="F41"/>
  <c r="F15"/>
  <c r="E41"/>
  <c r="D40"/>
  <c r="D39"/>
  <c r="M38"/>
  <c r="K38"/>
  <c r="D27"/>
  <c r="D26"/>
  <c r="D24"/>
  <c r="K23"/>
  <c r="I23"/>
  <c r="H23"/>
  <c r="G23"/>
  <c r="F23"/>
  <c r="E23"/>
  <c r="E15"/>
  <c r="L383" i="1"/>
  <c r="L70"/>
  <c r="L394"/>
  <c r="L351"/>
  <c r="L340"/>
  <c r="M60"/>
  <c r="M34"/>
  <c r="L31"/>
  <c r="L25"/>
  <c r="O396"/>
  <c r="N396"/>
  <c r="M396"/>
  <c r="L396"/>
  <c r="K396"/>
  <c r="J396"/>
  <c r="I396"/>
  <c r="H396"/>
  <c r="H390"/>
  <c r="E396"/>
  <c r="K391"/>
  <c r="K390"/>
  <c r="H391"/>
  <c r="O385"/>
  <c r="N385"/>
  <c r="M385"/>
  <c r="L385"/>
  <c r="K385"/>
  <c r="K379"/>
  <c r="E385"/>
  <c r="K380"/>
  <c r="O369"/>
  <c r="O362"/>
  <c r="N369"/>
  <c r="N362"/>
  <c r="M369"/>
  <c r="M363"/>
  <c r="L369"/>
  <c r="L362"/>
  <c r="K369"/>
  <c r="I369"/>
  <c r="H369"/>
  <c r="G369"/>
  <c r="F369"/>
  <c r="E369"/>
  <c r="K364"/>
  <c r="O353"/>
  <c r="N353"/>
  <c r="M353"/>
  <c r="L353"/>
  <c r="K353"/>
  <c r="K348"/>
  <c r="K342"/>
  <c r="H348"/>
  <c r="E348"/>
  <c r="O343"/>
  <c r="N343"/>
  <c r="M343"/>
  <c r="L343"/>
  <c r="K343"/>
  <c r="O332"/>
  <c r="N332"/>
  <c r="M332"/>
  <c r="L332"/>
  <c r="K332"/>
  <c r="J332"/>
  <c r="I332"/>
  <c r="F332"/>
  <c r="O327"/>
  <c r="N327"/>
  <c r="M327"/>
  <c r="L327"/>
  <c r="K327"/>
  <c r="J327"/>
  <c r="I327"/>
  <c r="H327"/>
  <c r="F327"/>
  <c r="O322"/>
  <c r="N322"/>
  <c r="M322"/>
  <c r="L322"/>
  <c r="K322"/>
  <c r="J322"/>
  <c r="I322"/>
  <c r="F322"/>
  <c r="O317"/>
  <c r="N317"/>
  <c r="M317"/>
  <c r="L317"/>
  <c r="K317"/>
  <c r="J317"/>
  <c r="I317"/>
  <c r="H317"/>
  <c r="F317"/>
  <c r="O312"/>
  <c r="N312"/>
  <c r="M312"/>
  <c r="L312"/>
  <c r="K312"/>
  <c r="J312"/>
  <c r="I312"/>
  <c r="H312"/>
  <c r="G312"/>
  <c r="D312"/>
  <c r="F312"/>
  <c r="E312"/>
  <c r="O307"/>
  <c r="N307"/>
  <c r="M307"/>
  <c r="L307"/>
  <c r="K307"/>
  <c r="J307"/>
  <c r="I307"/>
  <c r="H307"/>
  <c r="G307"/>
  <c r="D307"/>
  <c r="F307"/>
  <c r="E307"/>
  <c r="O302"/>
  <c r="N302"/>
  <c r="M302"/>
  <c r="L302"/>
  <c r="K302"/>
  <c r="J302"/>
  <c r="I302"/>
  <c r="H302"/>
  <c r="G302"/>
  <c r="F302"/>
  <c r="D302"/>
  <c r="E302"/>
  <c r="O297"/>
  <c r="N297"/>
  <c r="M297"/>
  <c r="L297"/>
  <c r="K297"/>
  <c r="J297"/>
  <c r="I297"/>
  <c r="H297"/>
  <c r="G297"/>
  <c r="F297"/>
  <c r="E297"/>
  <c r="O292"/>
  <c r="N292"/>
  <c r="M292"/>
  <c r="L292"/>
  <c r="K292"/>
  <c r="J292"/>
  <c r="I292"/>
  <c r="H292"/>
  <c r="G292"/>
  <c r="F292"/>
  <c r="D292"/>
  <c r="E292"/>
  <c r="O287"/>
  <c r="N287"/>
  <c r="M287"/>
  <c r="L287"/>
  <c r="K287"/>
  <c r="J287"/>
  <c r="I287"/>
  <c r="H287"/>
  <c r="G287"/>
  <c r="F287"/>
  <c r="E287"/>
  <c r="D287"/>
  <c r="O282"/>
  <c r="N282"/>
  <c r="M282"/>
  <c r="L282"/>
  <c r="K282"/>
  <c r="J282"/>
  <c r="D282"/>
  <c r="I282"/>
  <c r="H282"/>
  <c r="G282"/>
  <c r="F282"/>
  <c r="E282"/>
  <c r="O277"/>
  <c r="N277"/>
  <c r="M277"/>
  <c r="L277"/>
  <c r="K277"/>
  <c r="J277"/>
  <c r="I277"/>
  <c r="H277"/>
  <c r="G277"/>
  <c r="F277"/>
  <c r="E277"/>
  <c r="O272"/>
  <c r="O261"/>
  <c r="N272"/>
  <c r="N261"/>
  <c r="N257"/>
  <c r="M272"/>
  <c r="M261"/>
  <c r="L272"/>
  <c r="L261"/>
  <c r="K272"/>
  <c r="K261"/>
  <c r="J272"/>
  <c r="I272"/>
  <c r="I261"/>
  <c r="H272"/>
  <c r="G272"/>
  <c r="F272"/>
  <c r="E272"/>
  <c r="O267"/>
  <c r="N267"/>
  <c r="M267"/>
  <c r="L267"/>
  <c r="K267"/>
  <c r="J267"/>
  <c r="I267"/>
  <c r="H267"/>
  <c r="G267"/>
  <c r="F267"/>
  <c r="E267"/>
  <c r="O262"/>
  <c r="N262"/>
  <c r="M262"/>
  <c r="L262"/>
  <c r="K262"/>
  <c r="J262"/>
  <c r="I262"/>
  <c r="H262"/>
  <c r="D262"/>
  <c r="G262"/>
  <c r="F262"/>
  <c r="E262"/>
  <c r="O252"/>
  <c r="N252"/>
  <c r="M252"/>
  <c r="L252"/>
  <c r="K252"/>
  <c r="J252"/>
  <c r="I252"/>
  <c r="H252"/>
  <c r="G252"/>
  <c r="D252"/>
  <c r="F252"/>
  <c r="E252"/>
  <c r="O247"/>
  <c r="N247"/>
  <c r="M247"/>
  <c r="L247"/>
  <c r="K247"/>
  <c r="J247"/>
  <c r="I247"/>
  <c r="H247"/>
  <c r="G247"/>
  <c r="D247"/>
  <c r="F247"/>
  <c r="E247"/>
  <c r="O242"/>
  <c r="N242"/>
  <c r="M242"/>
  <c r="L242"/>
  <c r="K242"/>
  <c r="J242"/>
  <c r="I242"/>
  <c r="H242"/>
  <c r="G242"/>
  <c r="F242"/>
  <c r="E242"/>
  <c r="O237"/>
  <c r="N237"/>
  <c r="M237"/>
  <c r="L237"/>
  <c r="K237"/>
  <c r="J237"/>
  <c r="I237"/>
  <c r="H237"/>
  <c r="G237"/>
  <c r="F237"/>
  <c r="E237"/>
  <c r="O232"/>
  <c r="N232"/>
  <c r="M232"/>
  <c r="L232"/>
  <c r="K232"/>
  <c r="J232"/>
  <c r="I232"/>
  <c r="H232"/>
  <c r="G232"/>
  <c r="F232"/>
  <c r="E232"/>
  <c r="O227"/>
  <c r="N227"/>
  <c r="M227"/>
  <c r="L227"/>
  <c r="K227"/>
  <c r="J227"/>
  <c r="I227"/>
  <c r="H227"/>
  <c r="G227"/>
  <c r="F227"/>
  <c r="E227"/>
  <c r="O222"/>
  <c r="N222"/>
  <c r="M222"/>
  <c r="L222"/>
  <c r="K222"/>
  <c r="J222"/>
  <c r="I222"/>
  <c r="H222"/>
  <c r="G222"/>
  <c r="F222"/>
  <c r="E222"/>
  <c r="O217"/>
  <c r="N217"/>
  <c r="M217"/>
  <c r="L217"/>
  <c r="K217"/>
  <c r="J217"/>
  <c r="I217"/>
  <c r="H217"/>
  <c r="D217"/>
  <c r="G217"/>
  <c r="F217"/>
  <c r="E217"/>
  <c r="O212"/>
  <c r="N212"/>
  <c r="M212"/>
  <c r="L212"/>
  <c r="K212"/>
  <c r="J212"/>
  <c r="I212"/>
  <c r="H212"/>
  <c r="G212"/>
  <c r="F212"/>
  <c r="E212"/>
  <c r="O207"/>
  <c r="N207"/>
  <c r="M207"/>
  <c r="L207"/>
  <c r="K207"/>
  <c r="J207"/>
  <c r="I207"/>
  <c r="H207"/>
  <c r="G207"/>
  <c r="F207"/>
  <c r="E207"/>
  <c r="O202"/>
  <c r="N202"/>
  <c r="M202"/>
  <c r="L202"/>
  <c r="K202"/>
  <c r="J202"/>
  <c r="I202"/>
  <c r="H202"/>
  <c r="G202"/>
  <c r="F202"/>
  <c r="E202"/>
  <c r="O192"/>
  <c r="N192"/>
  <c r="M192"/>
  <c r="L192"/>
  <c r="K192"/>
  <c r="J192"/>
  <c r="I192"/>
  <c r="F192"/>
  <c r="O187"/>
  <c r="N187"/>
  <c r="M187"/>
  <c r="L187"/>
  <c r="K187"/>
  <c r="F187"/>
  <c r="O182"/>
  <c r="N182"/>
  <c r="M182"/>
  <c r="L182"/>
  <c r="K182"/>
  <c r="F182"/>
  <c r="O177"/>
  <c r="N177"/>
  <c r="M177"/>
  <c r="L177"/>
  <c r="K177"/>
  <c r="F177"/>
  <c r="O172"/>
  <c r="N172"/>
  <c r="M172"/>
  <c r="L172"/>
  <c r="K172"/>
  <c r="F172"/>
  <c r="O167"/>
  <c r="N167"/>
  <c r="M167"/>
  <c r="L167"/>
  <c r="K167"/>
  <c r="J167"/>
  <c r="I167"/>
  <c r="F167"/>
  <c r="O162"/>
  <c r="N162"/>
  <c r="M162"/>
  <c r="L162"/>
  <c r="K162"/>
  <c r="J162"/>
  <c r="I162"/>
  <c r="F162"/>
  <c r="O157"/>
  <c r="N157"/>
  <c r="M157"/>
  <c r="L157"/>
  <c r="K157"/>
  <c r="F157"/>
  <c r="O152"/>
  <c r="N152"/>
  <c r="M152"/>
  <c r="L152"/>
  <c r="K152"/>
  <c r="J152"/>
  <c r="I152"/>
  <c r="F152"/>
  <c r="O147"/>
  <c r="N147"/>
  <c r="M147"/>
  <c r="L147"/>
  <c r="K147"/>
  <c r="J147"/>
  <c r="I147"/>
  <c r="F147"/>
  <c r="O142"/>
  <c r="N142"/>
  <c r="M142"/>
  <c r="L142"/>
  <c r="K142"/>
  <c r="J142"/>
  <c r="I142"/>
  <c r="F142"/>
  <c r="O137"/>
  <c r="N137"/>
  <c r="M137"/>
  <c r="L137"/>
  <c r="K137"/>
  <c r="J137"/>
  <c r="I137"/>
  <c r="F137"/>
  <c r="O132"/>
  <c r="N132"/>
  <c r="M132"/>
  <c r="L132"/>
  <c r="K132"/>
  <c r="J132"/>
  <c r="I132"/>
  <c r="F132"/>
  <c r="O127"/>
  <c r="N127"/>
  <c r="M127"/>
  <c r="L127"/>
  <c r="K127"/>
  <c r="J127"/>
  <c r="I127"/>
  <c r="E127"/>
  <c r="O122"/>
  <c r="N122"/>
  <c r="M122"/>
  <c r="L122"/>
  <c r="K122"/>
  <c r="J122"/>
  <c r="I122"/>
  <c r="H122"/>
  <c r="G122"/>
  <c r="E122"/>
  <c r="O117"/>
  <c r="N117"/>
  <c r="M117"/>
  <c r="L117"/>
  <c r="K117"/>
  <c r="J117"/>
  <c r="I117"/>
  <c r="H117"/>
  <c r="O112"/>
  <c r="N112"/>
  <c r="M112"/>
  <c r="L112"/>
  <c r="K112"/>
  <c r="J112"/>
  <c r="I112"/>
  <c r="H112"/>
  <c r="G112"/>
  <c r="F112"/>
  <c r="O107"/>
  <c r="N107"/>
  <c r="M107"/>
  <c r="L107"/>
  <c r="K107"/>
  <c r="J107"/>
  <c r="I107"/>
  <c r="H107"/>
  <c r="G107"/>
  <c r="F107"/>
  <c r="O102"/>
  <c r="N102"/>
  <c r="M102"/>
  <c r="L102"/>
  <c r="K102"/>
  <c r="J102"/>
  <c r="I102"/>
  <c r="H102"/>
  <c r="O97"/>
  <c r="N97"/>
  <c r="M97"/>
  <c r="L97"/>
  <c r="K97"/>
  <c r="J97"/>
  <c r="I97"/>
  <c r="H97"/>
  <c r="G97"/>
  <c r="F97"/>
  <c r="O92"/>
  <c r="N92"/>
  <c r="M92"/>
  <c r="L92"/>
  <c r="K92"/>
  <c r="J92"/>
  <c r="I92"/>
  <c r="H92"/>
  <c r="G92"/>
  <c r="F92"/>
  <c r="O87"/>
  <c r="N87"/>
  <c r="M87"/>
  <c r="L87"/>
  <c r="K87"/>
  <c r="J87"/>
  <c r="I87"/>
  <c r="H87"/>
  <c r="G87"/>
  <c r="F87"/>
  <c r="O82"/>
  <c r="N82"/>
  <c r="M82"/>
  <c r="L82"/>
  <c r="K82"/>
  <c r="J82"/>
  <c r="I82"/>
  <c r="G82"/>
  <c r="F82"/>
  <c r="O77"/>
  <c r="N77"/>
  <c r="M77"/>
  <c r="L77"/>
  <c r="K77"/>
  <c r="J77"/>
  <c r="I77"/>
  <c r="H77"/>
  <c r="G77"/>
  <c r="F77"/>
  <c r="O72"/>
  <c r="N72"/>
  <c r="M72"/>
  <c r="L72"/>
  <c r="K72"/>
  <c r="J72"/>
  <c r="I72"/>
  <c r="H72"/>
  <c r="G72"/>
  <c r="F72"/>
  <c r="E72"/>
  <c r="K67"/>
  <c r="H67"/>
  <c r="O62"/>
  <c r="N62"/>
  <c r="M62"/>
  <c r="L62"/>
  <c r="K62"/>
  <c r="H62"/>
  <c r="L57"/>
  <c r="K57"/>
  <c r="H57"/>
  <c r="O46"/>
  <c r="N46"/>
  <c r="M46"/>
  <c r="L46"/>
  <c r="K46"/>
  <c r="E46"/>
  <c r="O41"/>
  <c r="N41"/>
  <c r="M41"/>
  <c r="L41"/>
  <c r="K41"/>
  <c r="H41"/>
  <c r="E41"/>
  <c r="O36"/>
  <c r="N36"/>
  <c r="M36"/>
  <c r="L36"/>
  <c r="K36"/>
  <c r="K31"/>
  <c r="H31"/>
  <c r="O20"/>
  <c r="O19"/>
  <c r="N20"/>
  <c r="N19"/>
  <c r="M20"/>
  <c r="M19"/>
  <c r="L20"/>
  <c r="L19"/>
  <c r="K20"/>
  <c r="K19"/>
  <c r="J20"/>
  <c r="J19"/>
  <c r="I20"/>
  <c r="I19"/>
  <c r="H20"/>
  <c r="H19"/>
  <c r="G20"/>
  <c r="G19"/>
  <c r="F20"/>
  <c r="E20"/>
  <c r="K26"/>
  <c r="K25"/>
  <c r="L26"/>
  <c r="M26"/>
  <c r="N26"/>
  <c r="O26"/>
  <c r="M364"/>
  <c r="L364"/>
  <c r="L363"/>
  <c r="D13"/>
  <c r="D18"/>
  <c r="D21"/>
  <c r="D22"/>
  <c r="D23"/>
  <c r="D24"/>
  <c r="D27"/>
  <c r="D28"/>
  <c r="D30"/>
  <c r="D32"/>
  <c r="D33"/>
  <c r="D35"/>
  <c r="D37"/>
  <c r="D38"/>
  <c r="D40"/>
  <c r="D42"/>
  <c r="D43"/>
  <c r="D45"/>
  <c r="D47"/>
  <c r="D48"/>
  <c r="D50"/>
  <c r="D52"/>
  <c r="D53"/>
  <c r="D55"/>
  <c r="D58"/>
  <c r="D59"/>
  <c r="D61"/>
  <c r="D63"/>
  <c r="D64"/>
  <c r="D66"/>
  <c r="D68"/>
  <c r="D69"/>
  <c r="D71"/>
  <c r="D73"/>
  <c r="D74"/>
  <c r="Q72"/>
  <c r="D75"/>
  <c r="D76"/>
  <c r="D78"/>
  <c r="D79"/>
  <c r="D81"/>
  <c r="D83"/>
  <c r="D84"/>
  <c r="D86"/>
  <c r="D88"/>
  <c r="D89"/>
  <c r="D91"/>
  <c r="D93"/>
  <c r="D94"/>
  <c r="D96"/>
  <c r="D98"/>
  <c r="D99"/>
  <c r="D101"/>
  <c r="D103"/>
  <c r="D104"/>
  <c r="D106"/>
  <c r="D108"/>
  <c r="D109"/>
  <c r="D111"/>
  <c r="D113"/>
  <c r="D114"/>
  <c r="D116"/>
  <c r="D118"/>
  <c r="D119"/>
  <c r="D121"/>
  <c r="D123"/>
  <c r="D124"/>
  <c r="D126"/>
  <c r="D128"/>
  <c r="D129"/>
  <c r="D131"/>
  <c r="D133"/>
  <c r="D134"/>
  <c r="D138"/>
  <c r="D139"/>
  <c r="D143"/>
  <c r="D144"/>
  <c r="D148"/>
  <c r="D149"/>
  <c r="D153"/>
  <c r="D154"/>
  <c r="D158"/>
  <c r="D159"/>
  <c r="D163"/>
  <c r="D164"/>
  <c r="D168"/>
  <c r="D169"/>
  <c r="D173"/>
  <c r="D174"/>
  <c r="D178"/>
  <c r="D179"/>
  <c r="D183"/>
  <c r="D184"/>
  <c r="D188"/>
  <c r="D189"/>
  <c r="D193"/>
  <c r="D194"/>
  <c r="D203"/>
  <c r="D204"/>
  <c r="D205"/>
  <c r="D206"/>
  <c r="D208"/>
  <c r="D209"/>
  <c r="D210"/>
  <c r="D211"/>
  <c r="D213"/>
  <c r="D214"/>
  <c r="D215"/>
  <c r="D216"/>
  <c r="D218"/>
  <c r="D219"/>
  <c r="D220"/>
  <c r="D221"/>
  <c r="D223"/>
  <c r="D224"/>
  <c r="D225"/>
  <c r="D226"/>
  <c r="D228"/>
  <c r="D229"/>
  <c r="D230"/>
  <c r="D231"/>
  <c r="D233"/>
  <c r="D234"/>
  <c r="D235"/>
  <c r="D236"/>
  <c r="D238"/>
  <c r="D239"/>
  <c r="D240"/>
  <c r="D241"/>
  <c r="D243"/>
  <c r="D244"/>
  <c r="D245"/>
  <c r="D246"/>
  <c r="D248"/>
  <c r="D249"/>
  <c r="D250"/>
  <c r="D251"/>
  <c r="D253"/>
  <c r="D254"/>
  <c r="D255"/>
  <c r="D256"/>
  <c r="D263"/>
  <c r="D264"/>
  <c r="D265"/>
  <c r="D266"/>
  <c r="D268"/>
  <c r="D269"/>
  <c r="D270"/>
  <c r="D271"/>
  <c r="D273"/>
  <c r="D274"/>
  <c r="D275"/>
  <c r="D276"/>
  <c r="D278"/>
  <c r="D279"/>
  <c r="D280"/>
  <c r="D281"/>
  <c r="D283"/>
  <c r="D284"/>
  <c r="D285"/>
  <c r="D286"/>
  <c r="D288"/>
  <c r="D289"/>
  <c r="D290"/>
  <c r="D291"/>
  <c r="D293"/>
  <c r="D294"/>
  <c r="D295"/>
  <c r="D296"/>
  <c r="D298"/>
  <c r="D299"/>
  <c r="D300"/>
  <c r="D301"/>
  <c r="D303"/>
  <c r="D304"/>
  <c r="D305"/>
  <c r="D306"/>
  <c r="D308"/>
  <c r="D309"/>
  <c r="D310"/>
  <c r="D311"/>
  <c r="D313"/>
  <c r="D314"/>
  <c r="D315"/>
  <c r="D316"/>
  <c r="D318"/>
  <c r="D319"/>
  <c r="D323"/>
  <c r="D324"/>
  <c r="D328"/>
  <c r="D329"/>
  <c r="D333"/>
  <c r="D334"/>
  <c r="D344"/>
  <c r="D345"/>
  <c r="D347"/>
  <c r="D349"/>
  <c r="D350"/>
  <c r="D352"/>
  <c r="D354"/>
  <c r="D355"/>
  <c r="D357"/>
  <c r="D359"/>
  <c r="D360"/>
  <c r="D365"/>
  <c r="D366"/>
  <c r="D368"/>
  <c r="D370"/>
  <c r="D371"/>
  <c r="D373"/>
  <c r="D375"/>
  <c r="D376"/>
  <c r="D378"/>
  <c r="D381"/>
  <c r="D382"/>
  <c r="D384"/>
  <c r="D386"/>
  <c r="D387"/>
  <c r="D389"/>
  <c r="D392"/>
  <c r="D393"/>
  <c r="D395"/>
  <c r="D397"/>
  <c r="D398"/>
  <c r="D400"/>
  <c r="K377"/>
  <c r="K374" s="1"/>
  <c r="K361"/>
  <c r="L361"/>
  <c r="L358"/>
  <c r="M361"/>
  <c r="N361"/>
  <c r="K338"/>
  <c r="L338"/>
  <c r="L337"/>
  <c r="M338"/>
  <c r="N338"/>
  <c r="O338"/>
  <c r="K339"/>
  <c r="L339"/>
  <c r="M339"/>
  <c r="M17"/>
  <c r="N339"/>
  <c r="O339"/>
  <c r="K340"/>
  <c r="K337"/>
  <c r="K341"/>
  <c r="L341"/>
  <c r="M341"/>
  <c r="N341"/>
  <c r="O341"/>
  <c r="K258"/>
  <c r="L258"/>
  <c r="M258"/>
  <c r="N258"/>
  <c r="O258"/>
  <c r="K259"/>
  <c r="L259"/>
  <c r="M259"/>
  <c r="N259"/>
  <c r="O259"/>
  <c r="K260"/>
  <c r="L260"/>
  <c r="M260"/>
  <c r="N260"/>
  <c r="D260"/>
  <c r="O260"/>
  <c r="K198"/>
  <c r="L198"/>
  <c r="L15"/>
  <c r="L10"/>
  <c r="M198"/>
  <c r="M15"/>
  <c r="N198"/>
  <c r="N15"/>
  <c r="N10"/>
  <c r="O198"/>
  <c r="O15"/>
  <c r="O10"/>
  <c r="K199"/>
  <c r="L199"/>
  <c r="L16"/>
  <c r="L11"/>
  <c r="M199"/>
  <c r="M16"/>
  <c r="N199"/>
  <c r="O199"/>
  <c r="K200"/>
  <c r="L200"/>
  <c r="M200"/>
  <c r="N200"/>
  <c r="N197"/>
  <c r="O200"/>
  <c r="O197"/>
  <c r="K201"/>
  <c r="K197"/>
  <c r="K56"/>
  <c r="L201"/>
  <c r="M201"/>
  <c r="N201"/>
  <c r="O201"/>
  <c r="H325"/>
  <c r="H322"/>
  <c r="H130"/>
  <c r="H127"/>
  <c r="H261"/>
  <c r="J260"/>
  <c r="I260"/>
  <c r="H260"/>
  <c r="J258"/>
  <c r="I258"/>
  <c r="H258"/>
  <c r="H257"/>
  <c r="G258"/>
  <c r="F258"/>
  <c r="E258"/>
  <c r="E257"/>
  <c r="H199"/>
  <c r="I199"/>
  <c r="J199"/>
  <c r="H200"/>
  <c r="I200"/>
  <c r="J200"/>
  <c r="H201"/>
  <c r="I201"/>
  <c r="J201"/>
  <c r="I198"/>
  <c r="I15"/>
  <c r="J198"/>
  <c r="J197"/>
  <c r="H198"/>
  <c r="E199"/>
  <c r="F199"/>
  <c r="G199"/>
  <c r="E200"/>
  <c r="F200"/>
  <c r="G200"/>
  <c r="G197"/>
  <c r="E201"/>
  <c r="F201"/>
  <c r="G201"/>
  <c r="J259"/>
  <c r="J16"/>
  <c r="I259"/>
  <c r="H259"/>
  <c r="G259"/>
  <c r="F259"/>
  <c r="F257"/>
  <c r="E259"/>
  <c r="M17" i="2"/>
  <c r="N17"/>
  <c r="L17"/>
  <c r="J338" i="1"/>
  <c r="I338"/>
  <c r="H338"/>
  <c r="G338"/>
  <c r="F338"/>
  <c r="E338"/>
  <c r="J339"/>
  <c r="I339"/>
  <c r="H339"/>
  <c r="G339"/>
  <c r="F339"/>
  <c r="E339"/>
  <c r="J341"/>
  <c r="I341"/>
  <c r="H341"/>
  <c r="G341"/>
  <c r="F341"/>
  <c r="E341"/>
  <c r="H335"/>
  <c r="H332"/>
  <c r="G331"/>
  <c r="G327" s="1"/>
  <c r="D327" s="1"/>
  <c r="G330"/>
  <c r="E330"/>
  <c r="E327"/>
  <c r="G336"/>
  <c r="G335"/>
  <c r="E335"/>
  <c r="D335"/>
  <c r="M10" i="2"/>
  <c r="M9"/>
  <c r="N10"/>
  <c r="N9"/>
  <c r="L10"/>
  <c r="L9"/>
  <c r="G326" i="1"/>
  <c r="G325"/>
  <c r="E325"/>
  <c r="G321"/>
  <c r="G320"/>
  <c r="E320"/>
  <c r="D320" s="1"/>
  <c r="H388"/>
  <c r="H85"/>
  <c r="H82"/>
  <c r="G16"/>
  <c r="G11"/>
  <c r="H49"/>
  <c r="I190"/>
  <c r="I185"/>
  <c r="I182" s="1"/>
  <c r="I180"/>
  <c r="I177"/>
  <c r="H195"/>
  <c r="H192" s="1"/>
  <c r="G196"/>
  <c r="G195"/>
  <c r="E195"/>
  <c r="K17" i="2"/>
  <c r="J372" i="1"/>
  <c r="J369"/>
  <c r="J190"/>
  <c r="J187" s="1"/>
  <c r="J185"/>
  <c r="J182"/>
  <c r="J180"/>
  <c r="J175"/>
  <c r="J172"/>
  <c r="J356"/>
  <c r="J353" s="1"/>
  <c r="J346"/>
  <c r="J343"/>
  <c r="J351"/>
  <c r="I356"/>
  <c r="I353"/>
  <c r="H356"/>
  <c r="H346"/>
  <c r="J54"/>
  <c r="H135"/>
  <c r="H140"/>
  <c r="H137"/>
  <c r="H145"/>
  <c r="H142" s="1"/>
  <c r="H150"/>
  <c r="H155"/>
  <c r="H152" s="1"/>
  <c r="H160"/>
  <c r="H165"/>
  <c r="H162"/>
  <c r="H170"/>
  <c r="H167" s="1"/>
  <c r="H175"/>
  <c r="H172"/>
  <c r="H180"/>
  <c r="H185"/>
  <c r="H182"/>
  <c r="H190"/>
  <c r="H187" s="1"/>
  <c r="I175"/>
  <c r="I172"/>
  <c r="I60"/>
  <c r="I57" s="1"/>
  <c r="I65"/>
  <c r="I62"/>
  <c r="I70"/>
  <c r="I67" s="1"/>
  <c r="I160"/>
  <c r="I157"/>
  <c r="J160"/>
  <c r="J157" s="1"/>
  <c r="G191"/>
  <c r="G190"/>
  <c r="E190"/>
  <c r="G186"/>
  <c r="D186"/>
  <c r="G185"/>
  <c r="G182" s="1"/>
  <c r="E185"/>
  <c r="G166"/>
  <c r="G162"/>
  <c r="E165"/>
  <c r="G161"/>
  <c r="G157"/>
  <c r="E160"/>
  <c r="G156"/>
  <c r="G155"/>
  <c r="E155"/>
  <c r="G181"/>
  <c r="E180"/>
  <c r="E177"/>
  <c r="G176"/>
  <c r="D176" s="1"/>
  <c r="E175"/>
  <c r="G171"/>
  <c r="G170"/>
  <c r="G167" s="1"/>
  <c r="E170"/>
  <c r="G151"/>
  <c r="G147" s="1"/>
  <c r="E150"/>
  <c r="E147" s="1"/>
  <c r="G146"/>
  <c r="D146"/>
  <c r="G145"/>
  <c r="E145"/>
  <c r="E142"/>
  <c r="G141"/>
  <c r="G140"/>
  <c r="E140"/>
  <c r="I54"/>
  <c r="I51"/>
  <c r="H54"/>
  <c r="G54"/>
  <c r="G51" s="1"/>
  <c r="F51"/>
  <c r="E51"/>
  <c r="E29"/>
  <c r="E26"/>
  <c r="F29"/>
  <c r="G29"/>
  <c r="G26" s="1"/>
  <c r="H29"/>
  <c r="I29"/>
  <c r="J29"/>
  <c r="K10" i="2"/>
  <c r="K9"/>
  <c r="G135" i="1"/>
  <c r="G136"/>
  <c r="E135"/>
  <c r="G394"/>
  <c r="G130"/>
  <c r="G127"/>
  <c r="G388"/>
  <c r="G385" s="1"/>
  <c r="G356"/>
  <c r="G340"/>
  <c r="G337" s="1"/>
  <c r="G120"/>
  <c r="G117"/>
  <c r="G105"/>
  <c r="G102" s="1"/>
  <c r="G44"/>
  <c r="G41"/>
  <c r="G49"/>
  <c r="G60"/>
  <c r="G57"/>
  <c r="G399"/>
  <c r="G396" s="1"/>
  <c r="K66" i="2"/>
  <c r="J56"/>
  <c r="J51"/>
  <c r="J50"/>
  <c r="J63"/>
  <c r="J66"/>
  <c r="J17"/>
  <c r="J10"/>
  <c r="J9"/>
  <c r="F16" i="1"/>
  <c r="F11"/>
  <c r="F130"/>
  <c r="F127" s="1"/>
  <c r="D127" s="1"/>
  <c r="K56" i="2"/>
  <c r="K55"/>
  <c r="L56"/>
  <c r="L55"/>
  <c r="M56"/>
  <c r="M55"/>
  <c r="N56"/>
  <c r="I56"/>
  <c r="I55"/>
  <c r="L66"/>
  <c r="M66"/>
  <c r="N66"/>
  <c r="I66"/>
  <c r="K63"/>
  <c r="K62"/>
  <c r="L63"/>
  <c r="L62"/>
  <c r="M63"/>
  <c r="M62"/>
  <c r="N63"/>
  <c r="N62"/>
  <c r="I63"/>
  <c r="K51"/>
  <c r="K50"/>
  <c r="L51"/>
  <c r="L50"/>
  <c r="M51"/>
  <c r="M50"/>
  <c r="N51"/>
  <c r="N50"/>
  <c r="I51"/>
  <c r="I17"/>
  <c r="I10"/>
  <c r="F388" i="1"/>
  <c r="J388"/>
  <c r="J385"/>
  <c r="I388"/>
  <c r="F49"/>
  <c r="F46" s="1"/>
  <c r="F125"/>
  <c r="F44"/>
  <c r="D44" s="1"/>
  <c r="Q41" s="1"/>
  <c r="J49"/>
  <c r="J46" s="1"/>
  <c r="I49"/>
  <c r="I46"/>
  <c r="J44"/>
  <c r="J41" s="1"/>
  <c r="I44"/>
  <c r="I41"/>
  <c r="E16"/>
  <c r="F356"/>
  <c r="F353"/>
  <c r="F120"/>
  <c r="F105"/>
  <c r="F102" s="1"/>
  <c r="F399"/>
  <c r="D399" s="1"/>
  <c r="F383"/>
  <c r="J34"/>
  <c r="J31"/>
  <c r="I34"/>
  <c r="I31" s="1"/>
  <c r="D31" s="1"/>
  <c r="G34"/>
  <c r="G31" s="1"/>
  <c r="F34"/>
  <c r="E34"/>
  <c r="E31" s="1"/>
  <c r="J39"/>
  <c r="J36"/>
  <c r="I39"/>
  <c r="I36" s="1"/>
  <c r="H39"/>
  <c r="G39"/>
  <c r="F39"/>
  <c r="F36"/>
  <c r="E39"/>
  <c r="J60"/>
  <c r="J57"/>
  <c r="F60"/>
  <c r="F57" s="1"/>
  <c r="E60"/>
  <c r="E57"/>
  <c r="D57"/>
  <c r="J65"/>
  <c r="J62" s="1"/>
  <c r="E65"/>
  <c r="F65"/>
  <c r="D65" s="1"/>
  <c r="Q62" s="1"/>
  <c r="G65"/>
  <c r="J70"/>
  <c r="J67"/>
  <c r="G70"/>
  <c r="G67" s="1"/>
  <c r="F70"/>
  <c r="F67"/>
  <c r="E70"/>
  <c r="E80"/>
  <c r="E85"/>
  <c r="E82"/>
  <c r="D82" s="1"/>
  <c r="E90"/>
  <c r="D90"/>
  <c r="Q87"/>
  <c r="E95"/>
  <c r="D95" s="1"/>
  <c r="Q92" s="1"/>
  <c r="E100"/>
  <c r="E105"/>
  <c r="E110"/>
  <c r="E115"/>
  <c r="E112" s="1"/>
  <c r="D112" s="1"/>
  <c r="E120"/>
  <c r="E117"/>
  <c r="I346"/>
  <c r="G346"/>
  <c r="G343"/>
  <c r="D343"/>
  <c r="F346"/>
  <c r="E346"/>
  <c r="I351"/>
  <c r="I348"/>
  <c r="G351"/>
  <c r="F351"/>
  <c r="E356"/>
  <c r="J367"/>
  <c r="I367"/>
  <c r="H367"/>
  <c r="H361" s="1"/>
  <c r="H358" s="1"/>
  <c r="G367"/>
  <c r="G361"/>
  <c r="G358" s="1"/>
  <c r="F367"/>
  <c r="F364"/>
  <c r="E367"/>
  <c r="J383"/>
  <c r="J380"/>
  <c r="J379" s="1"/>
  <c r="I383"/>
  <c r="H383"/>
  <c r="G383"/>
  <c r="G380"/>
  <c r="G379" s="1"/>
  <c r="J394"/>
  <c r="J391" s="1"/>
  <c r="J390" s="1"/>
  <c r="I394"/>
  <c r="I391" s="1"/>
  <c r="I390" s="1"/>
  <c r="F394"/>
  <c r="F391"/>
  <c r="F390" s="1"/>
  <c r="E383"/>
  <c r="E394"/>
  <c r="E391"/>
  <c r="Q189"/>
  <c r="Q194"/>
  <c r="N364"/>
  <c r="N363"/>
  <c r="O364"/>
  <c r="O363"/>
  <c r="O361"/>
  <c r="O358"/>
  <c r="I268" i="6"/>
  <c r="I598"/>
  <c r="F198" i="1"/>
  <c r="F197"/>
  <c r="L67"/>
  <c r="D487" i="6"/>
  <c r="P9" i="2"/>
  <c r="E573" i="6"/>
  <c r="J23"/>
  <c r="L23"/>
  <c r="D25"/>
  <c r="G62" i="1"/>
  <c r="L388" i="6"/>
  <c r="R62" i="2"/>
  <c r="R8"/>
  <c r="P62"/>
  <c r="E493" i="6"/>
  <c r="K368"/>
  <c r="E658"/>
  <c r="D111"/>
  <c r="G458"/>
  <c r="H761"/>
  <c r="D532"/>
  <c r="D662"/>
  <c r="D717"/>
  <c r="E741"/>
  <c r="E738" s="1"/>
  <c r="E743"/>
  <c r="D637"/>
  <c r="E578"/>
  <c r="E463"/>
  <c r="E87" i="1"/>
  <c r="D87" s="1"/>
  <c r="D151"/>
  <c r="K16"/>
  <c r="K11"/>
  <c r="L17"/>
  <c r="M70"/>
  <c r="J55" i="2"/>
  <c r="N16" i="1"/>
  <c r="N11"/>
  <c r="E19"/>
  <c r="E343"/>
  <c r="D115"/>
  <c r="Q112" s="1"/>
  <c r="F396"/>
  <c r="F385"/>
  <c r="D136"/>
  <c r="D171"/>
  <c r="L197"/>
  <c r="O16"/>
  <c r="O11"/>
  <c r="H364"/>
  <c r="H363" s="1"/>
  <c r="D80"/>
  <c r="Q77" s="1"/>
  <c r="E77"/>
  <c r="I187"/>
  <c r="D321"/>
  <c r="G317"/>
  <c r="D199"/>
  <c r="L348"/>
  <c r="M351"/>
  <c r="F38" i="6"/>
  <c r="H38"/>
  <c r="F118"/>
  <c r="D130" i="1"/>
  <c r="G364"/>
  <c r="G363" s="1"/>
  <c r="D191"/>
  <c r="H132"/>
  <c r="H343"/>
  <c r="J177"/>
  <c r="J56" s="1"/>
  <c r="D372"/>
  <c r="Q164" s="1"/>
  <c r="D330"/>
  <c r="G198"/>
  <c r="K15"/>
  <c r="G177"/>
  <c r="D181"/>
  <c r="N34"/>
  <c r="M31"/>
  <c r="L86" i="6"/>
  <c r="L83" s="1"/>
  <c r="E182" i="1"/>
  <c r="M57"/>
  <c r="N60"/>
  <c r="D145"/>
  <c r="K257"/>
  <c r="F343"/>
  <c r="H26"/>
  <c r="E192"/>
  <c r="D192" s="1"/>
  <c r="H385"/>
  <c r="M257"/>
  <c r="E62"/>
  <c r="G132"/>
  <c r="D132" s="1"/>
  <c r="J62" i="2"/>
  <c r="J8"/>
  <c r="D326" i="1"/>
  <c r="H798" i="6"/>
  <c r="H795" s="1"/>
  <c r="O62" i="2"/>
  <c r="O8"/>
  <c r="D227" i="1"/>
  <c r="D166"/>
  <c r="G172"/>
  <c r="H16"/>
  <c r="H11"/>
  <c r="O257"/>
  <c r="D237"/>
  <c r="J15"/>
  <c r="J10"/>
  <c r="Q125" i="7"/>
  <c r="N815" i="6"/>
  <c r="G688"/>
  <c r="G613"/>
  <c r="E78"/>
  <c r="D182"/>
  <c r="D187"/>
  <c r="G183"/>
  <c r="D197"/>
  <c r="G193"/>
  <c r="F53"/>
  <c r="D53" s="1"/>
  <c r="F782"/>
  <c r="F779"/>
  <c r="D652"/>
  <c r="I48"/>
  <c r="G543"/>
  <c r="G548"/>
  <c r="G473"/>
  <c r="D471"/>
  <c r="H126" i="7"/>
  <c r="R125"/>
  <c r="R121"/>
  <c r="E128" i="6"/>
  <c r="D207"/>
  <c r="D702"/>
  <c r="G578"/>
  <c r="D517"/>
  <c r="G751"/>
  <c r="G753"/>
  <c r="J53"/>
  <c r="G48"/>
  <c r="D116"/>
  <c r="E113"/>
  <c r="D113" s="1"/>
  <c r="D177"/>
  <c r="G752"/>
  <c r="G598"/>
  <c r="P8" i="2"/>
  <c r="L8"/>
  <c r="E801" i="6"/>
  <c r="G733"/>
  <c r="E473"/>
  <c r="M782"/>
  <c r="M779" s="1"/>
  <c r="E390" i="1"/>
  <c r="M10"/>
  <c r="I10"/>
  <c r="I197"/>
  <c r="D200"/>
  <c r="M197"/>
  <c r="N55" i="2"/>
  <c r="K10" i="1"/>
  <c r="H177"/>
  <c r="D180"/>
  <c r="G257"/>
  <c r="D232"/>
  <c r="L14"/>
  <c r="E167"/>
  <c r="D170"/>
  <c r="D72"/>
  <c r="H96" i="7"/>
  <c r="E92" i="1"/>
  <c r="D92"/>
  <c r="E188" i="6"/>
  <c r="N72"/>
  <c r="N17"/>
  <c r="N12"/>
  <c r="F69"/>
  <c r="D491"/>
  <c r="E593"/>
  <c r="F798"/>
  <c r="F795" s="1"/>
  <c r="G785"/>
  <c r="G784" s="1"/>
  <c r="G208"/>
  <c r="G678"/>
  <c r="J21"/>
  <c r="J18" s="1"/>
  <c r="I774"/>
  <c r="I763"/>
  <c r="J782"/>
  <c r="G683"/>
  <c r="K43"/>
  <c r="F10"/>
  <c r="N69"/>
  <c r="N14"/>
  <c r="D511"/>
  <c r="G698"/>
  <c r="O72"/>
  <c r="O17"/>
  <c r="O12"/>
  <c r="G673"/>
  <c r="G203"/>
  <c r="F70"/>
  <c r="G668"/>
  <c r="G533"/>
  <c r="G603"/>
  <c r="L676"/>
  <c r="L673"/>
  <c r="D673" s="1"/>
  <c r="L36"/>
  <c r="L33" s="1"/>
  <c r="G333"/>
  <c r="K388"/>
  <c r="H213"/>
  <c r="S121" i="7"/>
  <c r="L121"/>
  <c r="E728" i="6"/>
  <c r="E10"/>
  <c r="D481"/>
  <c r="O748"/>
  <c r="O70"/>
  <c r="H70"/>
  <c r="N782"/>
  <c r="N779"/>
  <c r="I782"/>
  <c r="I779" s="1"/>
  <c r="D126"/>
  <c r="D667"/>
  <c r="G69"/>
  <c r="E458"/>
  <c r="D458" s="1"/>
  <c r="J790"/>
  <c r="L761"/>
  <c r="I741"/>
  <c r="I738" s="1"/>
  <c r="I334"/>
  <c r="D334"/>
  <c r="E785"/>
  <c r="E784" s="1"/>
  <c r="G628"/>
  <c r="G168"/>
  <c r="D176"/>
  <c r="G528"/>
  <c r="D576"/>
  <c r="H15"/>
  <c r="H10"/>
  <c r="M69"/>
  <c r="D248"/>
  <c r="H333"/>
  <c r="J388"/>
  <c r="D318"/>
  <c r="D323"/>
  <c r="D328"/>
  <c r="D393"/>
  <c r="D398"/>
  <c r="D408"/>
  <c r="D418"/>
  <c r="D423"/>
  <c r="D433"/>
  <c r="D438"/>
  <c r="D443"/>
  <c r="M738"/>
  <c r="N213"/>
  <c r="F333"/>
  <c r="O121" i="7"/>
  <c r="I28" i="6"/>
  <c r="K743"/>
  <c r="P121" i="7"/>
  <c r="I121"/>
  <c r="N121"/>
  <c r="O623" i="6"/>
  <c r="L70"/>
  <c r="L15"/>
  <c r="L10"/>
  <c r="L623"/>
  <c r="G518"/>
  <c r="G806"/>
  <c r="G764"/>
  <c r="D223"/>
  <c r="D383"/>
  <c r="D456"/>
  <c r="E798"/>
  <c r="E795" s="1"/>
  <c r="J811"/>
  <c r="D744"/>
  <c r="D739"/>
  <c r="D92"/>
  <c r="I573"/>
  <c r="G78"/>
  <c r="G618"/>
  <c r="F213"/>
  <c r="O213"/>
  <c r="D217"/>
  <c r="K72"/>
  <c r="K17"/>
  <c r="K12"/>
  <c r="J748"/>
  <c r="O785"/>
  <c r="O784"/>
  <c r="J743"/>
  <c r="E173"/>
  <c r="D173"/>
  <c r="E774"/>
  <c r="O388"/>
  <c r="I748"/>
  <c r="D750"/>
  <c r="G493"/>
  <c r="G468"/>
  <c r="D468" s="1"/>
  <c r="O28"/>
  <c r="G742"/>
  <c r="D37"/>
  <c r="K333"/>
  <c r="D501"/>
  <c r="D186"/>
  <c r="G478"/>
  <c r="D760"/>
  <c r="D759"/>
  <c r="N36"/>
  <c r="N33" s="1"/>
  <c r="D561"/>
  <c r="D531"/>
  <c r="D671"/>
  <c r="D151"/>
  <c r="D206"/>
  <c r="D726"/>
  <c r="O703"/>
  <c r="L668"/>
  <c r="M121" i="7"/>
  <c r="L10"/>
  <c r="I812" i="6"/>
  <c r="I811"/>
  <c r="O758"/>
  <c r="H72"/>
  <c r="D215"/>
  <c r="L72"/>
  <c r="D308"/>
  <c r="M17"/>
  <c r="M12"/>
  <c r="D473"/>
  <c r="I337"/>
  <c r="D337"/>
  <c r="H69"/>
  <c r="D403"/>
  <c r="D390"/>
  <c r="D216"/>
  <c r="F738"/>
  <c r="L333"/>
  <c r="H143"/>
  <c r="H811"/>
  <c r="N70"/>
  <c r="N15"/>
  <c r="N10"/>
  <c r="M213"/>
  <c r="M388"/>
  <c r="D238"/>
  <c r="D253"/>
  <c r="D258"/>
  <c r="D263"/>
  <c r="D338"/>
  <c r="D343"/>
  <c r="D348"/>
  <c r="D353"/>
  <c r="D358"/>
  <c r="D373"/>
  <c r="D378"/>
  <c r="D428"/>
  <c r="H758"/>
  <c r="J17"/>
  <c r="J12"/>
  <c r="D19"/>
  <c r="D20"/>
  <c r="D22"/>
  <c r="I70"/>
  <c r="I10"/>
  <c r="L213"/>
  <c r="D218"/>
  <c r="D228"/>
  <c r="D448"/>
  <c r="I213"/>
  <c r="M333"/>
  <c r="M70"/>
  <c r="D70"/>
  <c r="D335"/>
  <c r="D783"/>
  <c r="D34"/>
  <c r="D762"/>
  <c r="D35"/>
  <c r="E214"/>
  <c r="D214"/>
  <c r="O14"/>
  <c r="O9"/>
  <c r="D273"/>
  <c r="D278"/>
  <c r="D283"/>
  <c r="D288"/>
  <c r="D293"/>
  <c r="D298"/>
  <c r="D303"/>
  <c r="E18"/>
  <c r="G213"/>
  <c r="D128"/>
  <c r="D243"/>
  <c r="G70"/>
  <c r="D269"/>
  <c r="F18"/>
  <c r="J70"/>
  <c r="J15"/>
  <c r="J10"/>
  <c r="D391"/>
  <c r="G748"/>
  <c r="J268"/>
  <c r="D268"/>
  <c r="E70"/>
  <c r="D413"/>
  <c r="L748"/>
  <c r="O333"/>
  <c r="L69"/>
  <c r="L14"/>
  <c r="L9"/>
  <c r="E333"/>
  <c r="K213"/>
  <c r="I388"/>
  <c r="D388"/>
  <c r="N388"/>
  <c r="D233"/>
  <c r="D313"/>
  <c r="N333"/>
  <c r="K69"/>
  <c r="K14"/>
  <c r="K9"/>
  <c r="K21"/>
  <c r="L741"/>
  <c r="O769"/>
  <c r="O763" s="1"/>
  <c r="D646"/>
  <c r="D611"/>
  <c r="G563"/>
  <c r="G53"/>
  <c r="G36"/>
  <c r="G33" s="1"/>
  <c r="K17" i="1"/>
  <c r="K12"/>
  <c r="D152" i="6"/>
  <c r="H147" i="1"/>
  <c r="G322"/>
  <c r="J11"/>
  <c r="G158" i="6"/>
  <c r="O60" i="1"/>
  <c r="N57"/>
  <c r="M362"/>
  <c r="H55" i="2"/>
  <c r="K8"/>
  <c r="E162" i="1"/>
  <c r="D165"/>
  <c r="E568" i="6"/>
  <c r="E380" i="1"/>
  <c r="E379"/>
  <c r="E377"/>
  <c r="E374" s="1"/>
  <c r="G153" i="6"/>
  <c r="I343" i="1"/>
  <c r="I340"/>
  <c r="I337"/>
  <c r="D346"/>
  <c r="Q138" s="1"/>
  <c r="E513" i="6"/>
  <c r="J377" i="1"/>
  <c r="J374"/>
  <c r="G348"/>
  <c r="E97"/>
  <c r="D97"/>
  <c r="D100"/>
  <c r="Q97" s="1"/>
  <c r="D77"/>
  <c r="F361"/>
  <c r="H66" i="2"/>
  <c r="G142" i="1"/>
  <c r="D142" s="1"/>
  <c r="L257"/>
  <c r="D258"/>
  <c r="D297"/>
  <c r="F31"/>
  <c r="D125"/>
  <c r="Q122" s="1"/>
  <c r="F122"/>
  <c r="D122"/>
  <c r="G152"/>
  <c r="D156"/>
  <c r="M358"/>
  <c r="M67"/>
  <c r="M56"/>
  <c r="N70"/>
  <c r="F62"/>
  <c r="D62" s="1"/>
  <c r="D341"/>
  <c r="D161"/>
  <c r="D388"/>
  <c r="H56" i="2"/>
  <c r="D363" i="6"/>
  <c r="J26" i="1"/>
  <c r="E332"/>
  <c r="Q8" i="2"/>
  <c r="K70" i="6"/>
  <c r="L798"/>
  <c r="L795" s="1"/>
  <c r="E733"/>
  <c r="D733" s="1"/>
  <c r="E69"/>
  <c r="I9" i="7"/>
  <c r="D790" i="6"/>
  <c r="E213"/>
  <c r="I333"/>
  <c r="I72"/>
  <c r="I17"/>
  <c r="N67" i="1"/>
  <c r="O70"/>
  <c r="O67"/>
  <c r="K14"/>
  <c r="K15" i="6"/>
  <c r="O57" i="1"/>
  <c r="O56"/>
  <c r="F358"/>
  <c r="N17"/>
  <c r="K10" i="6"/>
  <c r="M9"/>
  <c r="N9"/>
  <c r="D17"/>
  <c r="F83"/>
  <c r="G588"/>
  <c r="N812"/>
  <c r="N811" s="1"/>
  <c r="E340" i="1"/>
  <c r="E337" s="1"/>
  <c r="D110"/>
  <c r="Q107" s="1"/>
  <c r="E107"/>
  <c r="D107"/>
  <c r="M383"/>
  <c r="L377"/>
  <c r="L380"/>
  <c r="L379"/>
  <c r="F58" i="6"/>
  <c r="D752"/>
  <c r="F748"/>
  <c r="N14" i="1"/>
  <c r="L17" i="6"/>
  <c r="L12"/>
  <c r="D12"/>
  <c r="F348" i="1"/>
  <c r="F19"/>
  <c r="D19"/>
  <c r="D20"/>
  <c r="J261"/>
  <c r="D272"/>
  <c r="F363"/>
  <c r="D23" i="6"/>
  <c r="D108"/>
  <c r="N21"/>
  <c r="N28"/>
  <c r="D369" i="1"/>
  <c r="M748" i="6"/>
  <c r="O738"/>
  <c r="L56" i="1"/>
  <c r="H377"/>
  <c r="H374" s="1"/>
  <c r="H380"/>
  <c r="H379"/>
  <c r="N351"/>
  <c r="M340"/>
  <c r="M337"/>
  <c r="M348"/>
  <c r="M342"/>
  <c r="N56"/>
  <c r="E103" i="6"/>
  <c r="L738"/>
  <c r="J69"/>
  <c r="D749"/>
  <c r="O10"/>
  <c r="E800"/>
  <c r="I380" i="1"/>
  <c r="H46"/>
  <c r="D339"/>
  <c r="H15"/>
  <c r="H197"/>
  <c r="M11"/>
  <c r="K9"/>
  <c r="K503" i="6"/>
  <c r="D60" i="1"/>
  <c r="Q57" s="1"/>
  <c r="D213" i="6"/>
  <c r="D150" i="1"/>
  <c r="F36" i="6"/>
  <c r="G353" i="1"/>
  <c r="G342"/>
  <c r="D85"/>
  <c r="Q82" s="1"/>
  <c r="E353"/>
  <c r="I62" i="2"/>
  <c r="H63"/>
  <c r="E132" i="1"/>
  <c r="D135"/>
  <c r="D175"/>
  <c r="E172"/>
  <c r="D172"/>
  <c r="N8" i="2"/>
  <c r="D338" i="1"/>
  <c r="I257"/>
  <c r="I16"/>
  <c r="D259"/>
  <c r="E11"/>
  <c r="H10" i="2"/>
  <c r="I9"/>
  <c r="H157" i="1"/>
  <c r="N358"/>
  <c r="D222"/>
  <c r="L342"/>
  <c r="K363"/>
  <c r="K362"/>
  <c r="I69" i="6"/>
  <c r="F342" i="1"/>
  <c r="M25"/>
  <c r="E342"/>
  <c r="H17" i="2"/>
  <c r="G187" i="1"/>
  <c r="M8" i="2"/>
  <c r="M14" i="1"/>
  <c r="D212"/>
  <c r="D267"/>
  <c r="I361"/>
  <c r="I364"/>
  <c r="I363"/>
  <c r="E17"/>
  <c r="H36"/>
  <c r="H51" i="2"/>
  <c r="I50"/>
  <c r="H50"/>
  <c r="D331" i="1"/>
  <c r="D207"/>
  <c r="D242"/>
  <c r="E198"/>
  <c r="D277"/>
  <c r="D141" i="6"/>
  <c r="F138"/>
  <c r="D138"/>
  <c r="O34" i="1"/>
  <c r="N31"/>
  <c r="N25"/>
  <c r="F340"/>
  <c r="F337" s="1"/>
  <c r="G192"/>
  <c r="D196"/>
  <c r="D201"/>
  <c r="D202"/>
  <c r="M394"/>
  <c r="L391"/>
  <c r="L390"/>
  <c r="G188" i="6"/>
  <c r="S62" i="2"/>
  <c r="S8"/>
  <c r="G483" i="6"/>
  <c r="I14"/>
  <c r="F33"/>
  <c r="D362" i="1"/>
  <c r="K358"/>
  <c r="I11"/>
  <c r="D16"/>
  <c r="O31"/>
  <c r="O25"/>
  <c r="O17"/>
  <c r="I56"/>
  <c r="H62" i="2"/>
  <c r="N18" i="6"/>
  <c r="D261" i="1"/>
  <c r="J257"/>
  <c r="I358"/>
  <c r="D198"/>
  <c r="E197"/>
  <c r="M391"/>
  <c r="M390"/>
  <c r="N394"/>
  <c r="H9" i="2"/>
  <c r="I8"/>
  <c r="H8"/>
  <c r="H10" i="1"/>
  <c r="D15"/>
  <c r="O351"/>
  <c r="N348"/>
  <c r="N342"/>
  <c r="N340"/>
  <c r="L374"/>
  <c r="L12"/>
  <c r="L9"/>
  <c r="D69" i="6"/>
  <c r="J14"/>
  <c r="M380" i="1"/>
  <c r="M377"/>
  <c r="M12" s="1"/>
  <c r="M9" s="1"/>
  <c r="N383"/>
  <c r="J9" i="6"/>
  <c r="N337" i="1"/>
  <c r="D10"/>
  <c r="M379"/>
  <c r="N380"/>
  <c r="N379"/>
  <c r="O383"/>
  <c r="N377"/>
  <c r="N374" s="1"/>
  <c r="O340"/>
  <c r="O348"/>
  <c r="O342"/>
  <c r="D351"/>
  <c r="D257"/>
  <c r="D11"/>
  <c r="N391"/>
  <c r="O394"/>
  <c r="O391"/>
  <c r="O390"/>
  <c r="D394"/>
  <c r="Q184" s="1"/>
  <c r="D197"/>
  <c r="O14"/>
  <c r="D14" i="6"/>
  <c r="I9"/>
  <c r="O377" i="1"/>
  <c r="O380"/>
  <c r="O379"/>
  <c r="D9" i="6"/>
  <c r="O337" i="1"/>
  <c r="N390"/>
  <c r="D383"/>
  <c r="Q177" s="1"/>
  <c r="N12"/>
  <c r="N9" s="1"/>
  <c r="O374"/>
  <c r="O12"/>
  <c r="O9" s="1"/>
  <c r="D76" i="6"/>
  <c r="M800"/>
  <c r="M633"/>
  <c r="D633"/>
  <c r="M15"/>
  <c r="D15"/>
  <c r="M10"/>
  <c r="D10"/>
  <c r="O9" i="7"/>
  <c r="D556" i="6"/>
  <c r="D191"/>
  <c r="K761"/>
  <c r="K758"/>
  <c r="D603"/>
  <c r="D628"/>
  <c r="N798"/>
  <c r="N795" s="1"/>
  <c r="D586"/>
  <c r="D651"/>
  <c r="J336"/>
  <c r="J333" s="1"/>
  <c r="D333" s="1"/>
  <c r="J368"/>
  <c r="D368" s="1"/>
  <c r="D606"/>
  <c r="H21" i="7"/>
  <c r="H14"/>
  <c r="D541" i="6"/>
  <c r="P10" i="7"/>
  <c r="P9"/>
  <c r="N10"/>
  <c r="H10"/>
  <c r="M43" i="6"/>
  <c r="K782"/>
  <c r="K779"/>
  <c r="D736"/>
  <c r="D106"/>
  <c r="D86"/>
  <c r="J121" i="7"/>
  <c r="J761" i="6"/>
  <c r="J758" s="1"/>
  <c r="L758"/>
  <c r="M673"/>
  <c r="D676"/>
  <c r="M143"/>
  <c r="M71"/>
  <c r="M68" s="1"/>
  <c r="N623"/>
  <c r="I801"/>
  <c r="I578"/>
  <c r="D578"/>
  <c r="D581"/>
  <c r="I71"/>
  <c r="R9" i="7"/>
  <c r="O812" i="6"/>
  <c r="O811"/>
  <c r="O798"/>
  <c r="O795" s="1"/>
  <c r="O618"/>
  <c r="D621"/>
  <c r="K523"/>
  <c r="D526"/>
  <c r="N683"/>
  <c r="L698"/>
  <c r="D701"/>
  <c r="J114" i="7"/>
  <c r="H114"/>
  <c r="H115"/>
  <c r="S109"/>
  <c r="S9"/>
  <c r="H110"/>
  <c r="J518" i="6"/>
  <c r="D521"/>
  <c r="L769"/>
  <c r="L763" s="1"/>
  <c r="J801"/>
  <c r="J800" s="1"/>
  <c r="J798"/>
  <c r="J795"/>
  <c r="M588"/>
  <c r="D588" s="1"/>
  <c r="D591"/>
  <c r="K658"/>
  <c r="D658" s="1"/>
  <c r="D661"/>
  <c r="H11" i="7"/>
  <c r="N663" i="6"/>
  <c r="D663" s="1"/>
  <c r="K688"/>
  <c r="D688"/>
  <c r="D691"/>
  <c r="K812"/>
  <c r="K798"/>
  <c r="K795"/>
  <c r="D815"/>
  <c r="L73"/>
  <c r="L71"/>
  <c r="L68" s="1"/>
  <c r="J10" i="7"/>
  <c r="J9"/>
  <c r="O118" i="6"/>
  <c r="N593"/>
  <c r="D593" s="1"/>
  <c r="D596"/>
  <c r="J779"/>
  <c r="K18"/>
  <c r="H125" i="7"/>
  <c r="K121"/>
  <c r="K9"/>
  <c r="Q121"/>
  <c r="Q9"/>
  <c r="D551" i="6"/>
  <c r="J548"/>
  <c r="D548"/>
  <c r="J143"/>
  <c r="D143" s="1"/>
  <c r="D146"/>
  <c r="J785"/>
  <c r="J784" s="1"/>
  <c r="D788"/>
  <c r="K198"/>
  <c r="K71"/>
  <c r="K68" s="1"/>
  <c r="M708"/>
  <c r="D708"/>
  <c r="D711"/>
  <c r="I193"/>
  <c r="D193"/>
  <c r="D196"/>
  <c r="D583"/>
  <c r="J763"/>
  <c r="O713"/>
  <c r="L533"/>
  <c r="D533" s="1"/>
  <c r="D536"/>
  <c r="D103"/>
  <c r="L653"/>
  <c r="N9" i="7"/>
  <c r="H9"/>
  <c r="K16" i="6"/>
  <c r="K13" s="1"/>
  <c r="I68"/>
  <c r="H121" i="7"/>
  <c r="K811" i="6"/>
  <c r="H109" i="7"/>
  <c r="H13" i="6" l="1"/>
  <c r="D488"/>
  <c r="G16"/>
  <c r="G38"/>
  <c r="G798"/>
  <c r="G801"/>
  <c r="E364" i="1"/>
  <c r="E361"/>
  <c r="D367"/>
  <c r="Q159" s="1"/>
  <c r="E67"/>
  <c r="D70"/>
  <c r="Q67" s="1"/>
  <c r="E36"/>
  <c r="D39"/>
  <c r="Q36" s="1"/>
  <c r="I26"/>
  <c r="I25" s="1"/>
  <c r="I17"/>
  <c r="E137"/>
  <c r="D140"/>
  <c r="J348"/>
  <c r="J342" s="1"/>
  <c r="J340"/>
  <c r="J337" s="1"/>
  <c r="E36" i="6"/>
  <c r="D41"/>
  <c r="E16"/>
  <c r="E38"/>
  <c r="G63"/>
  <c r="D63" s="1"/>
  <c r="D66"/>
  <c r="D121"/>
  <c r="E118"/>
  <c r="D118" s="1"/>
  <c r="G72"/>
  <c r="D72" s="1"/>
  <c r="G148"/>
  <c r="D167"/>
  <c r="G163"/>
  <c r="E168"/>
  <c r="D168" s="1"/>
  <c r="D171"/>
  <c r="H178"/>
  <c r="D178" s="1"/>
  <c r="D181"/>
  <c r="G71"/>
  <c r="G68" s="1"/>
  <c r="D466"/>
  <c r="G463"/>
  <c r="D820"/>
  <c r="G817"/>
  <c r="E483"/>
  <c r="D483" s="1"/>
  <c r="D486"/>
  <c r="F73"/>
  <c r="D73" s="1"/>
  <c r="F71"/>
  <c r="F68" s="1"/>
  <c r="F16"/>
  <c r="E613"/>
  <c r="D613" s="1"/>
  <c r="D616"/>
  <c r="D777"/>
  <c r="F774"/>
  <c r="D81"/>
  <c r="I78"/>
  <c r="N761"/>
  <c r="N758" s="1"/>
  <c r="N769"/>
  <c r="I493"/>
  <c r="D493" s="1"/>
  <c r="D496"/>
  <c r="K638"/>
  <c r="D641"/>
  <c r="K543"/>
  <c r="D543" s="1"/>
  <c r="D546"/>
  <c r="M812"/>
  <c r="M798"/>
  <c r="M795" s="1"/>
  <c r="L21"/>
  <c r="D31"/>
  <c r="L28"/>
  <c r="D28" s="1"/>
  <c r="D573"/>
  <c r="D177" i="1"/>
  <c r="K11" i="6"/>
  <c r="K8" s="1"/>
  <c r="D336"/>
  <c r="D716"/>
  <c r="J71"/>
  <c r="J68" s="1"/>
  <c r="L678"/>
  <c r="D678" s="1"/>
  <c r="D772"/>
  <c r="I16"/>
  <c r="D626"/>
  <c r="J153"/>
  <c r="D153" s="1"/>
  <c r="M374" i="1"/>
  <c r="E14"/>
  <c r="J36" i="6"/>
  <c r="G638"/>
  <c r="D638" s="1"/>
  <c r="D182" i="1"/>
  <c r="D396"/>
  <c r="E25"/>
  <c r="D147"/>
  <c r="H56"/>
  <c r="D148" i="6"/>
  <c r="G723"/>
  <c r="E102" i="1"/>
  <c r="D102" s="1"/>
  <c r="D105"/>
  <c r="Q102" s="1"/>
  <c r="F26"/>
  <c r="F17"/>
  <c r="D17" s="1"/>
  <c r="Q14" s="1"/>
  <c r="J51"/>
  <c r="J17"/>
  <c r="H36" i="6"/>
  <c r="H33" s="1"/>
  <c r="H48"/>
  <c r="G573"/>
  <c r="D577"/>
  <c r="F380" i="1"/>
  <c r="F377"/>
  <c r="I377"/>
  <c r="I374" s="1"/>
  <c r="I385"/>
  <c r="D385" s="1"/>
  <c r="G46"/>
  <c r="D46" s="1"/>
  <c r="D49"/>
  <c r="Q46" s="1"/>
  <c r="D141"/>
  <c r="G137"/>
  <c r="G56" s="1"/>
  <c r="E152"/>
  <c r="D152" s="1"/>
  <c r="D155"/>
  <c r="E322"/>
  <c r="D322" s="1"/>
  <c r="D325"/>
  <c r="D336"/>
  <c r="G332"/>
  <c r="D332" s="1"/>
  <c r="D96" i="6"/>
  <c r="E93"/>
  <c r="D93" s="1"/>
  <c r="G198"/>
  <c r="D198" s="1"/>
  <c r="D202"/>
  <c r="D502"/>
  <c r="G498"/>
  <c r="D498" s="1"/>
  <c r="D507"/>
  <c r="G503"/>
  <c r="D503" s="1"/>
  <c r="D562"/>
  <c r="G558"/>
  <c r="D558" s="1"/>
  <c r="F764"/>
  <c r="F761"/>
  <c r="F758" s="1"/>
  <c r="I806"/>
  <c r="I798"/>
  <c r="I795" s="1"/>
  <c r="D809"/>
  <c r="L598"/>
  <c r="D598" s="1"/>
  <c r="D601"/>
  <c r="D46"/>
  <c r="J43"/>
  <c r="G703"/>
  <c r="D703" s="1"/>
  <c r="D706"/>
  <c r="O36"/>
  <c r="O43"/>
  <c r="D722"/>
  <c r="G718"/>
  <c r="D161"/>
  <c r="D201"/>
  <c r="D696"/>
  <c r="D34" i="1"/>
  <c r="Q31" s="1"/>
  <c r="D58" i="6"/>
  <c r="F41" i="1"/>
  <c r="D41" s="1"/>
  <c r="I342"/>
  <c r="D167"/>
  <c r="D183" i="6"/>
  <c r="J25" i="1"/>
  <c r="D78" i="6"/>
  <c r="D478"/>
  <c r="D643"/>
  <c r="D723"/>
  <c r="M763"/>
  <c r="J364" i="1"/>
  <c r="J363" s="1"/>
  <c r="J361"/>
  <c r="J358" s="1"/>
  <c r="G36"/>
  <c r="G25" s="1"/>
  <c r="G17"/>
  <c r="D190"/>
  <c r="E187"/>
  <c r="D187" s="1"/>
  <c r="D492" i="6"/>
  <c r="G488"/>
  <c r="D572"/>
  <c r="G568"/>
  <c r="D568" s="1"/>
  <c r="G743"/>
  <c r="D743" s="1"/>
  <c r="G741"/>
  <c r="G738" s="1"/>
  <c r="D738" s="1"/>
  <c r="I36"/>
  <c r="I33" s="1"/>
  <c r="I38"/>
  <c r="D571"/>
  <c r="J568"/>
  <c r="D120" i="1"/>
  <c r="F117"/>
  <c r="D117" s="1"/>
  <c r="G391"/>
  <c r="G377"/>
  <c r="G374" s="1"/>
  <c r="D54"/>
  <c r="H51"/>
  <c r="H25" s="1"/>
  <c r="H17"/>
  <c r="D160"/>
  <c r="E157"/>
  <c r="D157" s="1"/>
  <c r="D356"/>
  <c r="Q148" s="1"/>
  <c r="H353"/>
  <c r="H340"/>
  <c r="E48" i="6"/>
  <c r="D48" s="1"/>
  <c r="D51"/>
  <c r="E83"/>
  <c r="D83" s="1"/>
  <c r="E71"/>
  <c r="H98"/>
  <c r="D98" s="1"/>
  <c r="D101"/>
  <c r="H71"/>
  <c r="H68" s="1"/>
  <c r="D136"/>
  <c r="F133"/>
  <c r="D133" s="1"/>
  <c r="E163"/>
  <c r="D163" s="1"/>
  <c r="D166"/>
  <c r="E208"/>
  <c r="D208" s="1"/>
  <c r="D211"/>
  <c r="H782"/>
  <c r="H779" s="1"/>
  <c r="D779" s="1"/>
  <c r="H785"/>
  <c r="D512"/>
  <c r="G508"/>
  <c r="D508" s="1"/>
  <c r="E563"/>
  <c r="D563" s="1"/>
  <c r="D566"/>
  <c r="D756"/>
  <c r="E751"/>
  <c r="E753"/>
  <c r="D753" s="1"/>
  <c r="G774"/>
  <c r="G763" s="1"/>
  <c r="G761"/>
  <c r="G758" s="1"/>
  <c r="E761"/>
  <c r="E764"/>
  <c r="D767"/>
  <c r="D91"/>
  <c r="I88"/>
  <c r="D88" s="1"/>
  <c r="D516"/>
  <c r="K513"/>
  <c r="D513" s="1"/>
  <c r="D731"/>
  <c r="G728"/>
  <c r="D728" s="1"/>
  <c r="D721"/>
  <c r="E718"/>
  <c r="D718" s="1"/>
  <c r="L785"/>
  <c r="L784" s="1"/>
  <c r="L782"/>
  <c r="L779" s="1"/>
  <c r="D656"/>
  <c r="O71"/>
  <c r="O68" s="1"/>
  <c r="D666"/>
  <c r="N71"/>
  <c r="D686"/>
  <c r="D21"/>
  <c r="D804"/>
  <c r="M761"/>
  <c r="M758" s="1"/>
  <c r="D631"/>
  <c r="D636"/>
  <c r="D29" i="1"/>
  <c r="Q26" s="1"/>
  <c r="D185"/>
  <c r="D61" i="6"/>
  <c r="E317" i="1"/>
  <c r="D317" s="1"/>
  <c r="M21" i="6"/>
  <c r="D463"/>
  <c r="D162" i="1"/>
  <c r="D195"/>
  <c r="G811" i="6"/>
  <c r="D817"/>
  <c r="D648"/>
  <c r="K763"/>
  <c r="D353" i="1" l="1"/>
  <c r="H342"/>
  <c r="D342" s="1"/>
  <c r="E763" i="6"/>
  <c r="D764"/>
  <c r="D806"/>
  <c r="I800"/>
  <c r="J33"/>
  <c r="J16"/>
  <c r="M811"/>
  <c r="D812"/>
  <c r="E33"/>
  <c r="D36"/>
  <c r="E358" i="1"/>
  <c r="D358" s="1"/>
  <c r="D361"/>
  <c r="Q153" s="1"/>
  <c r="E12"/>
  <c r="D774" i="6"/>
  <c r="I379" i="1"/>
  <c r="D137"/>
  <c r="D36"/>
  <c r="H11" i="6"/>
  <c r="H8" s="1"/>
  <c r="H12" i="1"/>
  <c r="H9" s="1"/>
  <c r="H14"/>
  <c r="J12"/>
  <c r="J9" s="1"/>
  <c r="J14"/>
  <c r="F11" i="6"/>
  <c r="F8" s="1"/>
  <c r="F13"/>
  <c r="G795"/>
  <c r="D795" s="1"/>
  <c r="D798"/>
  <c r="E68"/>
  <c r="D68" s="1"/>
  <c r="D71"/>
  <c r="H337" i="1"/>
  <c r="D337" s="1"/>
  <c r="D340"/>
  <c r="G14"/>
  <c r="G12"/>
  <c r="G9" s="1"/>
  <c r="F379"/>
  <c r="D380"/>
  <c r="D26"/>
  <c r="F25"/>
  <c r="L18" i="6"/>
  <c r="L16"/>
  <c r="E13"/>
  <c r="E11"/>
  <c r="D67" i="1"/>
  <c r="E56"/>
  <c r="D56" s="1"/>
  <c r="G800" i="6"/>
  <c r="D801"/>
  <c r="D782"/>
  <c r="D43"/>
  <c r="F763"/>
  <c r="D51" i="1"/>
  <c r="F56"/>
  <c r="D348"/>
  <c r="H784" i="6"/>
  <c r="D784" s="1"/>
  <c r="D785"/>
  <c r="G390" i="1"/>
  <c r="D390" s="1"/>
  <c r="D391"/>
  <c r="O16" i="6"/>
  <c r="O33"/>
  <c r="I13"/>
  <c r="I11"/>
  <c r="I8" s="1"/>
  <c r="N763"/>
  <c r="D769"/>
  <c r="M18"/>
  <c r="M16"/>
  <c r="N68"/>
  <c r="N16"/>
  <c r="E758"/>
  <c r="D758" s="1"/>
  <c r="D761"/>
  <c r="E748"/>
  <c r="D748" s="1"/>
  <c r="D751"/>
  <c r="F374" i="1"/>
  <c r="D374" s="1"/>
  <c r="D377"/>
  <c r="Q170" s="1"/>
  <c r="F14"/>
  <c r="D14" s="1"/>
  <c r="F12"/>
  <c r="F9" s="1"/>
  <c r="I12"/>
  <c r="I9" s="1"/>
  <c r="I14"/>
  <c r="D364"/>
  <c r="E363"/>
  <c r="D363" s="1"/>
  <c r="G11" i="6"/>
  <c r="G8" s="1"/>
  <c r="G13"/>
  <c r="D25" i="1"/>
  <c r="D811" i="6"/>
  <c r="D38"/>
  <c r="L13" l="1"/>
  <c r="L11"/>
  <c r="L8" s="1"/>
  <c r="M13"/>
  <c r="M11"/>
  <c r="M8" s="1"/>
  <c r="O11"/>
  <c r="O8" s="1"/>
  <c r="O13"/>
  <c r="E8"/>
  <c r="E9" i="1"/>
  <c r="D12"/>
  <c r="D800" i="6"/>
  <c r="D33"/>
  <c r="D763"/>
  <c r="N13"/>
  <c r="N11"/>
  <c r="N8" s="1"/>
  <c r="J13"/>
  <c r="D13" s="1"/>
  <c r="J11"/>
  <c r="J8" s="1"/>
  <c r="D16"/>
  <c r="D18"/>
  <c r="D379" i="1"/>
  <c r="D11" i="6" l="1"/>
  <c r="Q9" i="1"/>
  <c r="D9"/>
  <c r="D8" i="6"/>
  <c r="J350" i="7" l="1"/>
  <c r="J353"/>
</calcChain>
</file>

<file path=xl/sharedStrings.xml><?xml version="1.0" encoding="utf-8"?>
<sst xmlns="http://schemas.openxmlformats.org/spreadsheetml/2006/main" count="2859" uniqueCount="693">
  <si>
    <t>Реконструкция сетей теплоснабжения, водоснабжения и канализации жилого фонда переулка Театральный, г. Свободный Амурской области</t>
  </si>
  <si>
    <t>Приобретение разведочно-эксплуатационной скважины на воду № 2-09, протяженностью (глубина) 196 м., расположенную по адресу: Амурская область, г. Свободный, район улицы Увальная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</si>
  <si>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местного бюджета</t>
  </si>
  <si>
    <t>Приобретение котельной установки по ул. Загородняя, д. 44 в  муниципальную собственность</t>
  </si>
  <si>
    <t>Техническое обследование бани, расположенной по адресу: Амурская область, г. Свободный, ул. Октябрьская, 16</t>
  </si>
  <si>
    <t>Утверждение проекта по организации санитарно-защитной зоны объекта "Реконструкция Перского водозабора г. Свободный Амурской области (площадь 2 га)"</t>
  </si>
  <si>
    <t xml:space="preserve"> Получение справок фоновых концентраций атмосферного воздуха и специализированной метеорологической информации для перевода объектов жилищно-коммунальной инфраструктуры на потребление природного газа</t>
  </si>
  <si>
    <t>Разработка и согласование проекта зоны санитарной охраны Перского водозабора г. Свободный</t>
  </si>
  <si>
    <t xml:space="preserve"> Разработка проектно-сметной документации на строительство, реконструкцию инженерных сетей г. Свободного (инженерные изыскания, проект-планировки и межевания, проектная, сметная и рабочая документация, прохождение государственной экспертизы)</t>
  </si>
  <si>
    <t>Подпрограмма «Обеспечение реализации основных направлений   муниципальной программы  «Модернизация жилищно-коммунального комплекса, энергосбережение и повышение энергетической эффективности в  городе Свободном»</t>
  </si>
  <si>
    <t xml:space="preserve"> Обеспечение деятельности подведомственного учреждения "Стройсервис" в части погашения кредиторской задолженности, пеней, штрафов</t>
  </si>
  <si>
    <t>реконструкция сети водоснабжения и водоотведения по ул. Постышева г. Свободный Амурская область</t>
  </si>
  <si>
    <t>Приложение №3</t>
  </si>
  <si>
    <t>№№</t>
  </si>
  <si>
    <t>Источники финансирования</t>
  </si>
  <si>
    <t>Оценка расходов (тыс. рублей)</t>
  </si>
  <si>
    <t>Исполнители программных мероприятий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</si>
  <si>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</si>
  <si>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</si>
  <si>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</si>
  <si>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</si>
  <si>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</si>
  <si>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</si>
  <si>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</si>
  <si>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 xml:space="preserve">  Муниципальная  программа  «Модернизация жилищно-коммунального комплекса, энергосбережение и повышение энергетической эффективности в  городе Свободном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</si>
  <si>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</si>
  <si>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</si>
  <si>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</si>
  <si>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</si>
  <si>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 xml:space="preserve">  Подпрограмма «Обеспечение доступности коммунальных услуг, повышение качества и надежности жилищно-коммунального обслуживания населения города»</t>
  </si>
  <si>
    <t xml:space="preserve">Управление   по ЖКХ и благоустройству администрации г. Свободного </t>
  </si>
  <si>
    <t>1.1.</t>
  </si>
  <si>
    <t>возмещение юридическим лицам затрат, связанных с содержанием объектов муниципальной собственности (станция обезжелезивания)</t>
  </si>
  <si>
    <t xml:space="preserve"> Управление  по ЖКХ и благоустройству администрации г. Свободного </t>
  </si>
  <si>
    <t>1.2.</t>
  </si>
  <si>
    <t>компенсация юридическим лицам выпадающих доходов,  возникающих в результате установления льготных тарифов для населения в отделениях муниципальных бань</t>
  </si>
  <si>
    <t xml:space="preserve"> Управление по ЖКХ и благоустройству администрации г. Свободного </t>
  </si>
  <si>
    <t>1.3.</t>
  </si>
  <si>
    <t>мероприятия по объектам инженерной, коммунальной инфраструктуры при подготовке и прохождению отопительного периода, включая аварийные ситуации на них</t>
  </si>
  <si>
    <t xml:space="preserve">   Управление по ЖКХ и благоустройству администрации г. Свободного; МКУ "Стройсервис"</t>
  </si>
  <si>
    <t xml:space="preserve"> Управление  по ЖКХ и благоустройству администрации г. Свободного; МКУ "Стройсервис"</t>
  </si>
  <si>
    <t>разработка (корректировка) схем теплоснабжения, водоснабжения, водоотведения</t>
  </si>
  <si>
    <t>Управление  по ЖКХ и благоустройству администрации г. Свободного; МКУ "Стройсервис"</t>
  </si>
  <si>
    <t>Управление  по ЖКХ и благоустройству администрации г. Свободного</t>
  </si>
  <si>
    <t>МКУ "Стройсервис"</t>
  </si>
  <si>
    <t>Расходы на разработку схем теплоснабжения, водоснабжения и водоотведения (кредиторская задолженность)</t>
  </si>
  <si>
    <t>Разработка проектно-сметной документации на строительство, реконструкцию (модернизацию), ремонт объектов муниципальной собственности города Свободного (кредиторская задолженность)</t>
  </si>
  <si>
    <t>Управление  по ЖКХ и благоустройству администрации г. Свободного."</t>
  </si>
  <si>
    <t>2.1.</t>
  </si>
  <si>
    <t xml:space="preserve">   МКУ "Стройсервис"</t>
  </si>
  <si>
    <t xml:space="preserve">Подпрограмма «Энергосбережение и повышение энергетической эффективности в городе Свободном» </t>
  </si>
  <si>
    <t>3.1.</t>
  </si>
  <si>
    <t>Технические и технологические мероприятия энергосбережения</t>
  </si>
  <si>
    <t>Управление образования администрации города</t>
  </si>
  <si>
    <t xml:space="preserve">    Управление по ЖКХ и благоустройству администрации г. Свободного; МКУ "Стройсервис"</t>
  </si>
  <si>
    <t>4.1.</t>
  </si>
  <si>
    <t xml:space="preserve">   Управление по ЖКХ и благоустройству администрации г. Свободного</t>
  </si>
  <si>
    <t>Возмещение недополученных доходов организациям, предоставляющим населению жилищные услуги (откачка и вывоз жидких отходов) по тарифам, не обеспечивающим возмещение издержек (кредиторская задолженность)</t>
  </si>
  <si>
    <t xml:space="preserve">Мероприятия по объектам инженерной, коммунальной инфраструктуры при подготовке и прохождении отопительного периода, включая аварийные ситуации на них(кредиторская задолженность) </t>
  </si>
  <si>
    <t>Расходы, направленные на модернизацию коммунальной инфраструктуры(кредиторская задолженность)</t>
  </si>
  <si>
    <t>Капитальные вложения в объекты муниципальной собственности (кредиторская задолженность)</t>
  </si>
  <si>
    <t>1.3.64.</t>
  </si>
  <si>
    <t>Возмещение недополученных доходов организациям, предоставляющим услуги в отделениях муниципальных бань по тарифам, не обеспечивающим полного возмещения издержек (кредиторская задолженность)</t>
  </si>
  <si>
    <t>4.2.</t>
  </si>
  <si>
    <t xml:space="preserve"> Управление  по ЖКХ и благоустройству администрации г. Свободного , МКУ "Стройсервис"</t>
  </si>
  <si>
    <t>Управление  по ЖКХ и благоустройству администрации г. Свободного,МКУ "Стройсервис"</t>
  </si>
  <si>
    <t>ЗА СЧЕТ СРЕДСТВ МЕСТНОГО  БЮДЖЕТА</t>
  </si>
  <si>
    <t xml:space="preserve"> №№</t>
  </si>
  <si>
    <t>Код бюджетной классификации</t>
  </si>
  <si>
    <t>Ресурсное обеспечение (тыс.рублей)</t>
  </si>
  <si>
    <t>ГРБС</t>
  </si>
  <si>
    <t>РзПР</t>
  </si>
  <si>
    <t>ВР</t>
  </si>
  <si>
    <t>-</t>
  </si>
  <si>
    <t xml:space="preserve">  Подпрограмма «Обеспечение доступности коммунальных услуг, повышение качества и надежности жилищно-коммунального обслуживания населения города »</t>
  </si>
  <si>
    <t xml:space="preserve">   Управление  по ЖКХ и благоустройству администрации  города; МКУ "Стройсервис"</t>
  </si>
  <si>
    <t xml:space="preserve"> МКУ «Стройсервис»</t>
  </si>
  <si>
    <t>МКУ «Стройсервис»</t>
  </si>
  <si>
    <t xml:space="preserve"> </t>
  </si>
  <si>
    <t>Подпрограмма « Капитальный ремонт  муниципального жилищного фонда  на территории города»</t>
  </si>
  <si>
    <t xml:space="preserve">Подпрограмма «Энергосбережение и повышение энергетической эффективности в городе » </t>
  </si>
  <si>
    <t xml:space="preserve">Технические и технологические мероприятия энергосбережения </t>
  </si>
  <si>
    <t xml:space="preserve"> Муниципальное казенное учреждение «Стройсервис»</t>
  </si>
  <si>
    <t>* Наименование муниципальной  программы, подпрограммы, основного мероприятия, мероприятия</t>
  </si>
  <si>
    <t>Управление ЖКХ</t>
  </si>
  <si>
    <t xml:space="preserve"> Управление ЖКХ</t>
  </si>
  <si>
    <t xml:space="preserve"> Управление ЖКХ; МКУ "Стройсервис"</t>
  </si>
  <si>
    <t xml:space="preserve">   Управление ЖКХ; МКУ "Стройсервис"</t>
  </si>
  <si>
    <t xml:space="preserve">  Управление ЖКХ; МКУ "Стройсервис"</t>
  </si>
  <si>
    <t xml:space="preserve">  Муниципальная  программа  «Модернизация жилищно-коммунального комплекса, энергосбережение и повышение энергетической эффективности в  городе Свободном на 2015-2020 годы»</t>
  </si>
  <si>
    <t>Приложение № 2 к муниципальной программе</t>
  </si>
  <si>
    <t>Примечание:</t>
  </si>
  <si>
    <t>*  Распределение бюджетных ассигнований на 2015 год указано согласно таблице соотвествия измененых кодов бюджетной класификации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</si>
  <si>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>* РЕСУРСНОЕ ОБЕСПЕЧЕНИЕ И ПРОГНОЗНАЯ (СПРАВОЧНАЯ)  ОЦЕНКА РАСХОДОВ НА РЕАЛИЗАЦИЮ МЕРОПРИЯТИЙ   МУНИЦИПАЛЬНОЙ ПРОГРАММЫ ИЗ РАЗЛИЧНЫХ ИСТОЧНИКОВ ФИНАНСИРОВАНИЯ</t>
  </si>
  <si>
    <t>* Наименование муниципальной программы, подпрограммы, основного мероприятия</t>
  </si>
  <si>
    <t>Мероприятия по объектам инженерной, коммунальной инфраструктуры при подготовке и прохождении отопительного периода, включая аварийные ситуации на них (кредиторская задолженность)</t>
  </si>
  <si>
    <t>Расходы, направленные на модернизацию коммунальной инфраструктуры( кредиторская задолженность)</t>
  </si>
  <si>
    <t>Капитальные вложения в объекты муниципальной собственности  (кредиторская задолженность)</t>
  </si>
  <si>
    <t>Возмещение недополученных доходов организациям, предоставляющим услуги в отделениях муниципальных бань по тарифам, не обеспечивающим полного возмещения издержек  (кредиторская задолженность)</t>
  </si>
  <si>
    <t xml:space="preserve">Мероприятия в части модернизации и реконструкции объектов коммунальной инфраструктуры  </t>
  </si>
  <si>
    <t>финансовое обеспечение государственных полномочий по компенсации выпадающих доходов теплоснабжающим организациям, возникающих в результате установления льготных тарифов для населения Амурской области</t>
  </si>
  <si>
    <t>1.1.1.</t>
  </si>
  <si>
    <t>1.2.1.</t>
  </si>
  <si>
    <t>1.2.2..</t>
  </si>
  <si>
    <t>1.2.3.</t>
  </si>
  <si>
    <t>1.3.1..</t>
  </si>
  <si>
    <t>1.3.2..</t>
  </si>
  <si>
    <t>1.3.3..</t>
  </si>
  <si>
    <t>1.3.4.</t>
  </si>
  <si>
    <t>2.1.1.</t>
  </si>
  <si>
    <t xml:space="preserve"> Мероприятия по капитальному ремонту муниципальных жилых помещений</t>
  </si>
  <si>
    <t>2.1.3.</t>
  </si>
  <si>
    <t>2.1.2.</t>
  </si>
  <si>
    <t>Взносы на капитальный ремонт общего имущества в многоквартирных домах</t>
  </si>
  <si>
    <t xml:space="preserve">Управление по использованию муниципального имущества и землепользованию администрации города </t>
  </si>
  <si>
    <t>Основное мероприятие "Повышение энергетической эффективности", в том числе:</t>
  </si>
  <si>
    <t>3.1.1.</t>
  </si>
  <si>
    <t>3.1.2.</t>
  </si>
  <si>
    <t>Основное мероприятие "Обеспечение функций органов местного самоуправления", в том числе:</t>
  </si>
  <si>
    <t>4.1.1.</t>
  </si>
  <si>
    <t>4.2.1.</t>
  </si>
  <si>
    <t>Обеспечение деятельности подведомственного учреждения "Стройсервис"</t>
  </si>
  <si>
    <t>4.2.2.</t>
  </si>
  <si>
    <t>Основное мероприятие " "Предоствление поддержки предприятиям, оказывающим жилищно-коммунальыне услуги", в том числе:</t>
  </si>
  <si>
    <t>Основное мероприятие " Повышение эффективности, устройчивости и надежности функционирования жилищно-коммунального комплекса", в том числе:</t>
  </si>
  <si>
    <t>Организационные мероприятия энергоснабжения</t>
  </si>
  <si>
    <t>Основное мероприятие "Обеспечение деятельности в сфере строительства", в том числе:</t>
  </si>
  <si>
    <t xml:space="preserve"> Обеспечение деятельности подведомственного учреждения "Стройсервис"</t>
  </si>
  <si>
    <t>1.2.2.</t>
  </si>
  <si>
    <t>1.3.1.</t>
  </si>
  <si>
    <t>1.3.2.</t>
  </si>
  <si>
    <t>ЦСР*</t>
  </si>
  <si>
    <t>в редакции  постановления администрации города от________ № ____</t>
  </si>
  <si>
    <r>
      <t xml:space="preserve">Мероприятия на модернизацию и реконструкцию объектов коммунальной инфраструктуры </t>
    </r>
    <r>
      <rPr>
        <sz val="11"/>
        <color indexed="10"/>
        <rFont val="Times New Roman"/>
        <family val="1"/>
        <charset val="204"/>
      </rPr>
      <t xml:space="preserve"> </t>
    </r>
  </si>
  <si>
    <t xml:space="preserve"> Обеспечение деятельности органов местного самоуправления в сфере жилищно-коммунального хозяйтсва в части погашения кредиторской задолженности , пеней, штрафов</t>
  </si>
  <si>
    <t xml:space="preserve"> Обеспечение деятельности деятельности подведомственного учреждения "Стройсервис" в части погашения кредиторской задолженности , пеней, штрафов</t>
  </si>
  <si>
    <t xml:space="preserve">Обеспечение деятельности деятельности подведомственного учреждения "Стройсервис" в части погашения кредиторской задолженности , пеней, штрафов </t>
  </si>
  <si>
    <t xml:space="preserve">  отдел физкультуры и спорта; администрация города</t>
  </si>
  <si>
    <t>015</t>
  </si>
  <si>
    <t>0502</t>
  </si>
  <si>
    <t>0501</t>
  </si>
  <si>
    <t>1.2.4.</t>
  </si>
  <si>
    <t>1.2.5.</t>
  </si>
  <si>
    <t>возмещение юридическим лицам затрат, связанных с содержанием объектов муниципальной собственности  в части погашения кредиторской задолженности по объекту станция обезжелезивания</t>
  </si>
  <si>
    <t>Разработка проектно-сметной документации на строительство, реконструкцию инженерных сетей г. Свободного (инженерные изыскания, проект-планировки и межевания, проектная, сметная и рабочая документация, прохождение государственной экспертизы)</t>
  </si>
  <si>
    <t>Строительный контроль за объектом "Реконструкция Перского водоразбора г.Свободный, Амурская область"</t>
  </si>
  <si>
    <t>Реконструкция магистрального водопровода по ул. Подгорной от ул. М. Чеснаковского до пер. Чехова, г. Свободный Амурская область</t>
  </si>
  <si>
    <t xml:space="preserve">Строительство водопроводной сети по ул. Почтамтская от ул. Шатковской до Мухина, по ул. Мухина до АТП, г. Свободный Амурская область </t>
  </si>
  <si>
    <t xml:space="preserve">Реконструкция Перского водозабора г. Свободный Амурская область </t>
  </si>
  <si>
    <t>Реконструкция сети водоснабжения и водоотведения по ул. Постышева г. Свободный Амурская область</t>
  </si>
  <si>
    <t xml:space="preserve">Реконструкция теплотрассы по ул. Мухина от ул. Инженерной до АТП, г. Свободный Амурская область </t>
  </si>
  <si>
    <t>1.3.65.</t>
  </si>
  <si>
    <t>1.3.66.</t>
  </si>
  <si>
    <t xml:space="preserve">Реконструкция котельной №1 (замена парового котла №4) г. Свободный Амурская область </t>
  </si>
  <si>
    <t xml:space="preserve"> компенсация юридическим лицам выпадающих доходов,  возникающих в результате установления льготных тарифов для населения в отделениях муниципальных бань  в части погашения кредиторской  задолженности</t>
  </si>
  <si>
    <t>0505</t>
  </si>
  <si>
    <t>модернизация и реконтрукция объектов коммунальной инфраструктуры в части погашения кредиторской задолженнности за ремонт водопровода</t>
  </si>
  <si>
    <t xml:space="preserve"> Управление ЖКХ, УИМИЗ</t>
  </si>
  <si>
    <t>015,008</t>
  </si>
  <si>
    <t>мероприятия по капитальному ремонту муницпальных жилых помещений в части погашения кредиторской задолженности</t>
  </si>
  <si>
    <t>008</t>
  </si>
  <si>
    <t>003,004,018,001</t>
  </si>
  <si>
    <t>003</t>
  </si>
  <si>
    <t>0702</t>
  </si>
  <si>
    <t>Подпрограмма «Обеспечение реализации основных направлений   муниципальной программы   «Модернизация жилищно-коммунального комплекса, энергосбережение и повышение энергетической эффективности в  городе Свободном на 2015-2020 годы»</t>
  </si>
  <si>
    <t>Обеспечение деятельности органов местного самоуправления в сфере жилищно-коммунального хозяйства</t>
  </si>
  <si>
    <t>4.1.2.</t>
  </si>
  <si>
    <t>компенсация юридическим лицам затрат, связанных с содержанием объектов муниципальной собственности (станция обезжелезивания)</t>
  </si>
  <si>
    <t xml:space="preserve"> возмещение юридическим лицам затрат, связанных с содержанием объектов муниципальной собственности  в части погашения кредиторской задолженности по объекту станция обезжелезивания</t>
  </si>
  <si>
    <t xml:space="preserve">компенсация юридическим лицам выпадающих доходов,  возникающих в результате установления льготных тарифов для населения в отделениях муниципальных бань  в части погашения кредиторской  задолженности </t>
  </si>
  <si>
    <t>Мероприятия по объектам инженерной, коммунальной инфраструктуры при подготовке и прохождении отопительного периода, включая аварийные ситуации на них в части погашения кредиторкой задолженности</t>
  </si>
  <si>
    <t xml:space="preserve">модернизация и реконтрукция объектов коммунальной инфраструктуры в части погашения кредиторской задолженнности за ремонт водопровода  </t>
  </si>
  <si>
    <t>Основное мероприятие " Обеспечение комфортных и безопасных условий проживания населения города", в том числе:</t>
  </si>
  <si>
    <t xml:space="preserve"> мероприятия по капитальному ремонту муницпальных жилых помещений в части погашения кредиторской задолженности</t>
  </si>
  <si>
    <t xml:space="preserve"> Обеспечение деятельности органов местного самоуправления в сфере жилищно-коммунального хозяйства</t>
  </si>
  <si>
    <t xml:space="preserve">  Обеспечение деятельности органов местного самоуправления в сфере жилищно-коммунального хозяйтсва в части погашения кредиторской задолженности , пеней, штрафов</t>
  </si>
  <si>
    <r>
      <t>Компенсация  недополученных доходов организациям, предоставляющим населению жилищные услуги (откачка и вывоз жидких бытовых отходов) по тарифам, не обеспечивающих возмещение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затрат</t>
    </r>
  </si>
  <si>
    <t>Основное мероприятие " Поддержка организаций (индивидуальных предпринимателей), осуществляющих оказание жилищно-коммунальных услуг населению", в том числе:</t>
  </si>
  <si>
    <r>
      <t>компенсация недополученных доходов организациям, предоставляющим населению жилищные услуги (откачка и вывоз жидких бытовых отходов) по тарифам ,не обеспечивающих возмещение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издержек</t>
    </r>
  </si>
  <si>
    <t>Мероприятия в части модернизации и реконтрукции объектов коммунальной инфраструктуры в части погашения кредиторской задолженности</t>
  </si>
  <si>
    <r>
      <t xml:space="preserve">Основное мероприятие " "Предоствление поддержки предприятиям, оказывающим жилищно-коммунальыне услуги",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</si>
  <si>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 Повышение эффективности, устройчивости и надежности функционирования жилищно-коммунального комплекса",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</si>
  <si>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 Обеспечение комфортных и безопасных условий проживания населения города",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</si>
  <si>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функций органов местного самоуправления",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</si>
  <si>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деятельности в сфере строительства",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</si>
  <si>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"Повышение энергетической эффективности",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</si>
  <si>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Координатор муниципальной  программы, координатор подпрограммы</t>
  </si>
  <si>
    <t>Организационные мероприятия энергосбережения в области спорта</t>
  </si>
  <si>
    <t>Организационные мероприятия энергосбережения в области профессиональной подготовки</t>
  </si>
  <si>
    <t xml:space="preserve"> Отдел физкультуры и спорта администрации города</t>
  </si>
  <si>
    <t xml:space="preserve"> Администрация города (МАОУ ДПО "УЦ ГОЧС" г.Свободного Амурской области)</t>
  </si>
  <si>
    <t>018</t>
  </si>
  <si>
    <t>1102</t>
  </si>
  <si>
    <t>001</t>
  </si>
  <si>
    <t>0705</t>
  </si>
  <si>
    <t xml:space="preserve"> Отдел культуры администрации города</t>
  </si>
  <si>
    <t xml:space="preserve"> Администрация города (Управление ГО и ЧС города Свободного)</t>
  </si>
  <si>
    <t>0309</t>
  </si>
  <si>
    <t>0801</t>
  </si>
  <si>
    <t>004</t>
  </si>
  <si>
    <t>3.1.3.</t>
  </si>
  <si>
    <t>3.1.4.</t>
  </si>
  <si>
    <t>3.1.5.</t>
  </si>
  <si>
    <t xml:space="preserve"> &lt; **&gt;   Распределение бюджетных ассигнований на 2017 год указано согласно таблице соотвествия измененых кодов бюджетной класификации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</si>
  <si>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5610105130*&lt; **&gt;</t>
  </si>
  <si>
    <t>5630102100*&lt; **&gt;</t>
  </si>
  <si>
    <t xml:space="preserve"> 5630107240*&lt; **&gt;</t>
  </si>
  <si>
    <t>Расходы направленные на модернизацию коммунальной инфраструктуры</t>
  </si>
  <si>
    <t>5610001*&lt;*&gt;</t>
  </si>
  <si>
    <t>5619903*</t>
  </si>
  <si>
    <t>5619905*</t>
  </si>
  <si>
    <t>5619906*</t>
  </si>
  <si>
    <t>5619907*</t>
  </si>
  <si>
    <t>5619909*</t>
  </si>
  <si>
    <t>5619910*</t>
  </si>
  <si>
    <t xml:space="preserve">5610205310&lt;**&gt;;  </t>
  </si>
  <si>
    <t xml:space="preserve">Разработка ПСД  и монтаж повысительных насосов в многоквартирном жилом доме </t>
  </si>
  <si>
    <t>1.2.6.</t>
  </si>
  <si>
    <t>Оплата лизинговых платежей за приобретаемую в муниципальную собственность технику</t>
  </si>
  <si>
    <t>56.1.02.05650</t>
  </si>
  <si>
    <t>5610100001*&lt; **&gt; 56.1.02.05170</t>
  </si>
  <si>
    <t>5610105120*&lt; **&gt;  56.1.02.05510</t>
  </si>
  <si>
    <t>5610105290*&lt; **&gt;; 56.1.02.05600</t>
  </si>
  <si>
    <t>5610200003*&lt; **&gt;    56.1.03.05210</t>
  </si>
  <si>
    <t>5610205320*&lt; **&gt;     56.1.03.00010</t>
  </si>
  <si>
    <t xml:space="preserve">5610200004*&lt; **&gt; 56.1.03.05190; </t>
  </si>
  <si>
    <t>5610205240*&lt; **&gt;; 56.1.03.05570</t>
  </si>
  <si>
    <t>561025250*&lt; **&gt; 56.1.03.05560</t>
  </si>
  <si>
    <t>56.1.03.05610</t>
  </si>
  <si>
    <t>5620105140*&lt; **&gt;;  56.2.01.05180</t>
  </si>
  <si>
    <t>5620100002&lt; **&gt; 56.2.01.05160</t>
  </si>
  <si>
    <t>5620105260*&lt; **&gt;; 56.2.01.05530</t>
  </si>
  <si>
    <t>5630107230*&lt; **&gt;    56.3.01.07100</t>
  </si>
  <si>
    <t>5640100001*&lt; **&gt; 56.4.01.01001</t>
  </si>
  <si>
    <t>5610105190*&lt; **&gt;; 56.4.01.00510</t>
  </si>
  <si>
    <t>5640200001*&lt; **&gt;   56.4.02.01002</t>
  </si>
  <si>
    <t xml:space="preserve">5640205170*&lt; **&gt; 56.4.02.05520 </t>
  </si>
  <si>
    <t>015,008,004,003,018,001</t>
  </si>
  <si>
    <t>1.3.5.</t>
  </si>
  <si>
    <t>1.3.6.</t>
  </si>
  <si>
    <t>1.3.7.</t>
  </si>
  <si>
    <t>1.3.8.</t>
  </si>
  <si>
    <t>1.3.9.</t>
  </si>
  <si>
    <t>Капитальные влажения в объекты муниципальной собственности</t>
  </si>
  <si>
    <t>Мероприятия по объектам инженерной, коммунальной инфраструктуры при подготовке и прохождении отопительного периода, включая аварийные ситуации на них в части погашения кредиторской задолженности</t>
  </si>
  <si>
    <t>Мероприятия в части модернизации и реконтрукция объектов коммунальной инфраструктуры в части погашения кредиторской задолженнности</t>
  </si>
  <si>
    <t>Капитальные вложения в объекты муниципальной собственности</t>
  </si>
  <si>
    <t>1.3.3.</t>
  </si>
  <si>
    <t>2.1</t>
  </si>
  <si>
    <t>мероприятия по капитальному ремонту муниципальных жилых помещений</t>
  </si>
  <si>
    <t>2.1.1</t>
  </si>
  <si>
    <t>2.1.2</t>
  </si>
  <si>
    <t>2.1.3</t>
  </si>
  <si>
    <t>3.1</t>
  </si>
  <si>
    <t>4.1</t>
  </si>
  <si>
    <t>4.1.1</t>
  </si>
  <si>
    <t>4.1.2</t>
  </si>
  <si>
    <t>4.2</t>
  </si>
  <si>
    <t>УИМИЗ</t>
  </si>
  <si>
    <t>Реконструкция районной котельной № 1 в г. Свободном</t>
  </si>
  <si>
    <t>Реконструкция канализационного коллектора и водопроводных сетей</t>
  </si>
  <si>
    <t>Реконструкция сетей теплоснабжения от районной котельной № 1 в кв. 59 г. Свободного (линия Шатковсого)</t>
  </si>
  <si>
    <t>Реконструкция сетей водоснабжения и водоотведения по ул. 40 лет Октября от ул. Мухина, пер. Прокатный до РЧВ</t>
  </si>
  <si>
    <t>Реконструкция комплекса очистных сооружений канализации в г. свободном Амурской области (ОСК микрорайонов Северный, Суражевский, Дубовский, Залинейный)</t>
  </si>
  <si>
    <t>Тепловая и водопроводная сеть по ул. Инженерная для комплексной застройки кварталов 39-40 в г. Свободный, 2,3 этапы</t>
  </si>
  <si>
    <t>Сеть водоснабжения по ул. Зейская, ул. Народная, ул. Инженерная для комплексной застройки кв. 39-40 в г. Свободный</t>
  </si>
  <si>
    <t>Расширение очистных сооружений канализации в районе озера Большанка г. Свободный Амурской области</t>
  </si>
  <si>
    <t>Реконструкция и замена   сетей водоотведения в г. Свободный Амурской области</t>
  </si>
  <si>
    <t>Реконструкция и замена водопроводных сетей в г. Свободный Амурской области</t>
  </si>
  <si>
    <t>Бурение скважин на воду</t>
  </si>
  <si>
    <t>56.1.03.05260</t>
  </si>
  <si>
    <t>56.1.03.05270</t>
  </si>
  <si>
    <t>56.1.03.05280</t>
  </si>
  <si>
    <t>56.1.03.05290</t>
  </si>
  <si>
    <t>56.1.03.05300</t>
  </si>
  <si>
    <t>56.1.03.05310</t>
  </si>
  <si>
    <t>56.1.03.05320</t>
  </si>
  <si>
    <t>56.1.03.05330</t>
  </si>
  <si>
    <t>56.1.03.05340</t>
  </si>
  <si>
    <t>56.1.03.05350</t>
  </si>
  <si>
    <t>56.1.03.05360</t>
  </si>
  <si>
    <t>1.3.10.</t>
  </si>
  <si>
    <t>1.3.11.</t>
  </si>
  <si>
    <t>1.3.12.</t>
  </si>
  <si>
    <t>1.3.13.</t>
  </si>
  <si>
    <t>1.3.14.</t>
  </si>
  <si>
    <t>1.3.15.</t>
  </si>
  <si>
    <t>1.3.16.</t>
  </si>
  <si>
    <t>1.3.17.</t>
  </si>
  <si>
    <t>1.3.18.</t>
  </si>
  <si>
    <t>1.3.19.</t>
  </si>
  <si>
    <t>1.3.20.</t>
  </si>
  <si>
    <t>1.3.21.</t>
  </si>
  <si>
    <t>1.3.22.</t>
  </si>
  <si>
    <t>1.3.23.</t>
  </si>
  <si>
    <t>1.3.24.</t>
  </si>
  <si>
    <t>1.3.25.</t>
  </si>
  <si>
    <t>1.3.26.</t>
  </si>
  <si>
    <t>1.3.27.</t>
  </si>
  <si>
    <t xml:space="preserve"> Реконструкция районной котельной № 1 в г. Свободном</t>
  </si>
  <si>
    <t xml:space="preserve">Реконструкция канализационного коллектора и водопроводных сетей </t>
  </si>
  <si>
    <t xml:space="preserve"> Реконструкция сетей теплоснабжения от районной котельной № 1 в кв. 59 г. Свободного (линия Шатковсого)</t>
  </si>
  <si>
    <t xml:space="preserve">Реконструкция сетей водоснабжения и водоотведения по ул. 40 лет Октября от ул. Мухина, пер. Прокатный до РЧВ </t>
  </si>
  <si>
    <t xml:space="preserve">Реконструкция комплекса очистных сооружений канализации в г. свободном Амурской области (ОСК микрорайонов Северный, Суражевский, Дубовский, Залинейный) </t>
  </si>
  <si>
    <t xml:space="preserve">Тепловая и водопроводная сеть по ул. Инженерная для комплексной застройки кварталов 39-40 в г. Свободный, 2,3 этапы </t>
  </si>
  <si>
    <t xml:space="preserve">Сеть водоснабжения по ул. Зейская, ул. Народная, ул. Инженерная для комплексной застройки кв. 39-40 в г. Свободный </t>
  </si>
  <si>
    <t xml:space="preserve"> Расширение очистных сооружений канализации в районе озера Большанка г. Свободный Амурской области</t>
  </si>
  <si>
    <t xml:space="preserve">Реконструкция и замена водопроводных сетей в г. Свободный Амурской области </t>
  </si>
  <si>
    <t xml:space="preserve"> Реконструкция и замена   сетей водоотведения в г. Свободный Амурской области</t>
  </si>
  <si>
    <t xml:space="preserve"> Бурение скважин на воду</t>
  </si>
  <si>
    <t>56103S7400&lt;**&gt;</t>
  </si>
  <si>
    <r>
      <t xml:space="preserve"> Управление  по ЖКХ и благоустройству администрации  города  </t>
    </r>
    <r>
      <rPr>
        <b/>
        <i/>
        <sz val="8"/>
        <color indexed="8"/>
        <rFont val="Times New Roman"/>
        <family val="1"/>
        <charset val="204"/>
      </rPr>
      <t xml:space="preserve">(далее - Управление ЖКХ), </t>
    </r>
    <r>
      <rPr>
        <b/>
        <sz val="8"/>
        <color indexed="8"/>
        <rFont val="Times New Roman"/>
        <family val="1"/>
        <charset val="204"/>
      </rPr>
      <t xml:space="preserve">УИМИЗ, МКУ "Стройсервис", Управление образования, отдел физкультуры и  спорта, Администрация города Свободного </t>
    </r>
  </si>
  <si>
    <t>1.3.28.</t>
  </si>
  <si>
    <t>Приобретение источника водоснабжения (скважины) по ул. Продольная в муницпальную собственность</t>
  </si>
  <si>
    <t>5619904*; 5610305570</t>
  </si>
  <si>
    <t xml:space="preserve"> Приобретение источника водоснабжения (скважины) по ул. Продольная в муницпальную собственность</t>
  </si>
  <si>
    <t>1.3.29.</t>
  </si>
  <si>
    <t>к муниципальной программе  в редакции  постановления администрации города от __________ № ___</t>
  </si>
  <si>
    <t>Приобретение  котельной установки по ул. Загородняя,д. 44 в  муницпальную собственность</t>
  </si>
  <si>
    <t>1.3.30.</t>
  </si>
  <si>
    <t>Разработка схемы газификации муниципального образования</t>
  </si>
  <si>
    <t>1.3.31.</t>
  </si>
  <si>
    <t xml:space="preserve">Приобретение  котельной установки по ул. Загородняя,д. 44 в  муницпальную собственность </t>
  </si>
  <si>
    <t xml:space="preserve">Разработка схемы газификации муниципального образования </t>
  </si>
  <si>
    <t>Управление  по ЖКХ и благоустройству администрации г. Свободного."МКУ "Стройсервис"</t>
  </si>
  <si>
    <t>0502,0505</t>
  </si>
  <si>
    <t>1.3.32.</t>
  </si>
  <si>
    <t>расходы направленные на модернизацию коммунальной инфраструктуры</t>
  </si>
  <si>
    <t>Разработка схемы электроснабжения городаСвободного</t>
  </si>
  <si>
    <t>1.3.33.</t>
  </si>
  <si>
    <t>Приобретение пожарных гидрантов для объектов системы противопожарного водоснабжения</t>
  </si>
  <si>
    <t>1.3.34.</t>
  </si>
  <si>
    <t xml:space="preserve"> Приобретение пожарных гидрантов для объектов системы противопожарного водоснабжения</t>
  </si>
  <si>
    <t xml:space="preserve"> Разработка схемы электроснабжения города Свободного</t>
  </si>
  <si>
    <t>Подпрограмма "Капитальный ремонт муниципального жилищного фонда на территории города"</t>
  </si>
  <si>
    <t>Реализация мероприятий планов социального развития центров экономического роста субъектов  Российской Федерации, входящих в состав Дальневосточного федерального округа, в т.ч.</t>
  </si>
  <si>
    <t>Реконструкция районной котельной № 1, г. Свободный Амурской области</t>
  </si>
  <si>
    <t xml:space="preserve">Канализационный коллектор и водопроводные сети г.Свободного </t>
  </si>
  <si>
    <t xml:space="preserve">Реконструкция сетей теплоснабжения от районной котельной № 1 в кв. 59 г. Свободного (линии Шатковского) </t>
  </si>
  <si>
    <t xml:space="preserve">Реконструкция сетей водоснабжения и водоотведения по ул. 40 лет Октября от ул. Мухина, пер. Прокатный до РЧВ, г. Свободный </t>
  </si>
  <si>
    <t xml:space="preserve">Тепловая и водопроводная сети по ул. Инженерной, для комплексной застройки кварталов 39 - 40 в г.Свободный. Второй этап (от ТК-37 до ТК-198). Третий этап (от ТК-198 до ТК-10) </t>
  </si>
  <si>
    <t>Сеть водоснабжения по ул. Зейская, ул. Народная, ул. Инженерная для комплексной застройки кварталов 39 - 40 в г. Свободный</t>
  </si>
  <si>
    <t xml:space="preserve">Расширение  очистных сооружений канализации в районе озера Большанка, г.Свободный Амурской области  </t>
  </si>
  <si>
    <t>Бурение скважин на воду г.Свободный Амурской области</t>
  </si>
  <si>
    <t xml:space="preserve">Строительство и реконструкция общегородской коммунальной инфраструктуры г.Свободный </t>
  </si>
  <si>
    <t>Реализация мероприятий планов социального развития центров экономического роста субъектов  Российской Федерации, входящих в состав Дальневосточного федерального округа, за счет средств областного бюджета, в том числе</t>
  </si>
  <si>
    <t xml:space="preserve">Реконструкция и замена сетей водоотведения в г. Свободный Амурской области </t>
  </si>
  <si>
    <t>2021 год</t>
  </si>
  <si>
    <t>2022 год</t>
  </si>
  <si>
    <t>2023 год</t>
  </si>
  <si>
    <t>2024 год</t>
  </si>
  <si>
    <t>2025 год</t>
  </si>
  <si>
    <t>.Ресурсное обеспечение (тыс.рублей)</t>
  </si>
  <si>
    <t xml:space="preserve"> РЕСУРСНОЕ ОБЕСПЕЧЕНИЕ РЕАЛИЗАЦИИ МУНИЦИПАЛЬНОЙ  ПРОГРАММЫ </t>
  </si>
  <si>
    <t>Приложение № 3</t>
  </si>
  <si>
    <t>Приложение № 2</t>
  </si>
  <si>
    <t>Разработка схемы электроснабжения города Свободного</t>
  </si>
  <si>
    <t xml:space="preserve">    МКУ "Стройсервис"</t>
  </si>
  <si>
    <t xml:space="preserve">Авторский надзор за объектами, включенными в план социального развития центров экономического роста Амурской области </t>
  </si>
  <si>
    <t xml:space="preserve"> Реконструкция сетей теплоснабжения, водоснабжения и канализации жилого фонда переулка Театральный, г. Свободный Амурской области</t>
  </si>
  <si>
    <t xml:space="preserve">реконструкция Перского водозабора г. Свободный Амурская область </t>
  </si>
  <si>
    <t>Текущий ремонт по замене канализационных сетей по пер. Сухой овраг</t>
  </si>
  <si>
    <t>1.3.35.</t>
  </si>
  <si>
    <t>1.3.36.</t>
  </si>
  <si>
    <t>1.3.37.</t>
  </si>
  <si>
    <t>1.3.38.</t>
  </si>
  <si>
    <t>1.3.39.</t>
  </si>
  <si>
    <t>1.3.40.</t>
  </si>
  <si>
    <t>1.3.41.</t>
  </si>
  <si>
    <t>1.3.42.</t>
  </si>
  <si>
    <t>1.3.43.</t>
  </si>
  <si>
    <t>Изготовление технических планов по объекту "Канализационный коллектор и водопроводные сети г. Свободного"</t>
  </si>
  <si>
    <t xml:space="preserve">Мероприятия на модернизацию и реконструкцию объектов коммунальной инфраструктуры  </t>
  </si>
  <si>
    <t>56.1.03.05480</t>
  </si>
  <si>
    <t>Обеспечение деятельности органов местного самоуправления</t>
  </si>
  <si>
    <t>Обеспечение деятельности (оказание услуг) муниципальных учреждений</t>
  </si>
  <si>
    <t>1.3.44.</t>
  </si>
  <si>
    <t>Изготовление проектно-сметной документации   по объекту "Реконструкция сетей водоотведения многоквартирного дома № 59 по ул. Ленина, г. Свободный Амурской области"</t>
  </si>
  <si>
    <t>1.3.45.</t>
  </si>
  <si>
    <t>56.1.03.05290;  56.1.03.05460</t>
  </si>
  <si>
    <t>56.1.03.05760</t>
  </si>
  <si>
    <t>56.1.03.05710</t>
  </si>
  <si>
    <t>56.1.03.05360; 56.1.03.05470</t>
  </si>
  <si>
    <t>56.1.03.05390</t>
  </si>
  <si>
    <t>56.1.03.05420</t>
  </si>
  <si>
    <t>56.1.03.S7470</t>
  </si>
  <si>
    <t>56.1.03.05680</t>
  </si>
  <si>
    <t>56.1.03.05440</t>
  </si>
  <si>
    <t>56.1.03.05750</t>
  </si>
  <si>
    <t>56.1.03.05780</t>
  </si>
  <si>
    <t>56.1.03.05790</t>
  </si>
  <si>
    <t>56.1.03.05800</t>
  </si>
  <si>
    <t>56.1.03.05810</t>
  </si>
  <si>
    <t>Изготовление технических планов по объекту "Тепловая и водопроводная сеть по ул. Куйбышева, ул. Большая"</t>
  </si>
  <si>
    <t>56.1.03.05820</t>
  </si>
  <si>
    <t>56.1.03.05830</t>
  </si>
  <si>
    <t>56.1.03.05860</t>
  </si>
  <si>
    <t>56.1.03.05870</t>
  </si>
  <si>
    <t>56.3.00.00000</t>
  </si>
  <si>
    <t>56.3.01.00000</t>
  </si>
  <si>
    <t>56.4.00.00000</t>
  </si>
  <si>
    <t>56.4.01.00000</t>
  </si>
  <si>
    <t>56.4.02.00000</t>
  </si>
  <si>
    <t>1.3.46.</t>
  </si>
  <si>
    <t>1.3.47.</t>
  </si>
  <si>
    <t>1.3.48.</t>
  </si>
  <si>
    <t>1.3.49.</t>
  </si>
  <si>
    <t>56.1.03.05930</t>
  </si>
  <si>
    <t>56.1.03.05940</t>
  </si>
  <si>
    <t>56.1.03.05950</t>
  </si>
  <si>
    <t>Реконструкция Перского водозабора (рекультивация кладбища)</t>
  </si>
  <si>
    <t xml:space="preserve"> строительство  тепловой и водопроводной сети по ул. Куйбышева, ул. Большая г. Свободный Амурской области</t>
  </si>
  <si>
    <t xml:space="preserve">Сеть водоснабжения по ул. Зейская, ул. Народная, ул. Инженерная для комплексной застройки кварталов 39 - 40 в г. Свободный, Амурской области </t>
  </si>
  <si>
    <t xml:space="preserve">реконструкция теплотрассы по ул.Мухина от ул. Инженерной до АТП, г. Свободный Амурская область </t>
  </si>
  <si>
    <t xml:space="preserve">реконструкция котельной №1 (замена парового котла №4) г. Свободный Амурская область </t>
  </si>
  <si>
    <t>1.1.2.</t>
  </si>
  <si>
    <t>1.3.50.</t>
  </si>
  <si>
    <t>56.1.03.05111</t>
  </si>
  <si>
    <t>Разработка проектно-сметной документации для строительства внутрипоселковых газораспределительных сетей</t>
  </si>
  <si>
    <t>1.3.51.</t>
  </si>
  <si>
    <t>Проведение государственной экспертизы сметной стоимости бурения скважин на воду (Суражевка, раздольненский водозабор)</t>
  </si>
  <si>
    <t>Изготовление технических планов по объекту "Реконструкция сетей водоснабжения по ул. Зейская, ул. Народная, ул. Инженерная для комплексной застройки кварталов 39-40"</t>
  </si>
  <si>
    <t>Изготовление технических планов по объекту "Реконструкция сетей теплоснабжения от районной котельной № 1 в кв. 59 г. Свободного (линия Шатковского)"</t>
  </si>
  <si>
    <t>56.1.03.05840</t>
  </si>
  <si>
    <t>56.1.03.05850</t>
  </si>
  <si>
    <t>Изготовление межевых планов по объекту: Амурская область, г. Свободный, реконструкция Перского водозабора</t>
  </si>
  <si>
    <t>56.1.03.S8984</t>
  </si>
  <si>
    <r>
      <t xml:space="preserve">Основное мероприятие "Повышение энергетической эффективности", </t>
    </r>
    <r>
      <rPr>
        <b/>
        <i/>
        <sz val="10"/>
        <rFont val="Times New Roman"/>
        <family val="1"/>
        <charset val="204"/>
      </rPr>
      <t>в том числе:</t>
    </r>
  </si>
  <si>
    <r>
      <t xml:space="preserve">Основное мероприятие "Обеспечение функций органов местного самоуправления", </t>
    </r>
    <r>
      <rPr>
        <b/>
        <i/>
        <sz val="10"/>
        <rFont val="Times New Roman"/>
        <family val="1"/>
        <charset val="204"/>
      </rPr>
      <t>в том числе:</t>
    </r>
  </si>
  <si>
    <r>
      <t xml:space="preserve">Основное мероприятие "Обеспечение деятельности в сфере строительства", </t>
    </r>
    <r>
      <rPr>
        <b/>
        <i/>
        <sz val="10"/>
        <rFont val="Times New Roman"/>
        <family val="1"/>
        <charset val="204"/>
      </rPr>
      <t>в том числе:</t>
    </r>
  </si>
  <si>
    <t>56.1.03.05951; 56.1.03.S0540</t>
  </si>
  <si>
    <t>1.4.</t>
  </si>
  <si>
    <t>1.4.1.</t>
  </si>
  <si>
    <t>Строительство и реконструкция (модернизация) объектов питьевого водоснабжения</t>
  </si>
  <si>
    <t>Основное мероприятие "Поддержка организаций (индивидуальных предпринимателей), осуществляющих оказание жилищно-коммунальных услуг населению", в том числе:</t>
  </si>
  <si>
    <t>Расходы, направленные на модернизацию коммунальной инфраструктуры</t>
  </si>
  <si>
    <t>Корректировка проекта по объекту "Реконструкция сетей водоснабжения и водоотведения по ул. 40 лет Октября от ул. Мухина, пер. Прокатный до РЧВ г. Свободный"</t>
  </si>
  <si>
    <t xml:space="preserve"> Проведение государственной экспертизы сметной стоимости бурения скважины на воду (Суражевка, раздольненский водозабор)</t>
  </si>
  <si>
    <t>Бурение скважин на воду г. Свободный Амурской области</t>
  </si>
  <si>
    <t>Основное мероприятие "Обеспечение комфортных и безопасных условий проживания населения города", в том числе:</t>
  </si>
  <si>
    <t>Мероприятия по капитальному ремонту муниципальных жилых помещений</t>
  </si>
  <si>
    <t xml:space="preserve">Подпрограмма «Энергосбережение и повышение энергетической эффективности в городе» </t>
  </si>
  <si>
    <t>56.1.03.07470</t>
  </si>
  <si>
    <t>052</t>
  </si>
  <si>
    <t>Подпрограмма «Обеспечение доступности коммунальных услуг, повышение качества и надежности жилищно-коммунального обслуживания населения города»</t>
  </si>
  <si>
    <t>56.1.03.05450</t>
  </si>
  <si>
    <t xml:space="preserve">Корректировка проекта по объекту "Реконструкция сетей водоснабжения и водоотведения по ул. 40 лет Октября от ул. Мухина, пер. Прокатный до РЧВ г. Свободный" </t>
  </si>
  <si>
    <t>Изготовление технических планов по объекту "Тепловая и водопроводная сети по ул. Инженерной, для комплексной застройки кварталов 39-40 в г. Свободном. Второй этап (от ТК-37 до ТК-198). Третий этап (от ТК-198 до ТК-10).</t>
  </si>
  <si>
    <t>Утверждение проекта по организации санитарно-защитной зоны объекта "Расширение очистных сооружений канализации в районе озера Большанка г. Свободного Амурской области (площадь 3 га)"</t>
  </si>
  <si>
    <r>
      <t xml:space="preserve">Основное мероприятие "Обеспечение комфортных и безопасных условий проживания населения города", </t>
    </r>
    <r>
      <rPr>
        <b/>
        <i/>
        <sz val="10"/>
        <rFont val="Times New Roman"/>
        <family val="1"/>
        <charset val="204"/>
      </rPr>
      <t>в том числе:</t>
    </r>
  </si>
  <si>
    <t>56.2.01.00000</t>
  </si>
  <si>
    <t>56.0.00.00000</t>
  </si>
  <si>
    <t>56.1.00.00000</t>
  </si>
  <si>
    <t>56.1.01.00000</t>
  </si>
  <si>
    <t>56.1.01.05430</t>
  </si>
  <si>
    <t>56.1.02.00000</t>
  </si>
  <si>
    <t>1.3.52.</t>
  </si>
  <si>
    <t xml:space="preserve">Изготовление технических планов на сооружение по объекту "Строительство водопроводной сети по ул. Почтамтская от ул. Шатковской до ул. Мухина, по ул. Мухина до АТП, г. Свободный, Амурская область </t>
  </si>
  <si>
    <t>56.1.03.05991</t>
  </si>
  <si>
    <t>1.3.53.</t>
  </si>
  <si>
    <t>56.1.03.05992</t>
  </si>
  <si>
    <t>1.3.54.</t>
  </si>
  <si>
    <t>56.1.03.05993</t>
  </si>
  <si>
    <t xml:space="preserve"> Разработка проектов санитарно-защитной зоны для перевода объектов жилищно-коммунальной инфраструктуры на потребление природного газа</t>
  </si>
  <si>
    <t>1.3.55.</t>
  </si>
  <si>
    <t>56.1.03.05994</t>
  </si>
  <si>
    <t xml:space="preserve">  Изготовление технического плана по объекту "Реконструкция и замена сетей водоотведения в г. Свободный Амурской области</t>
  </si>
  <si>
    <t>Проведение санитарно-эпидемиологической экспертизы проектной документации зон санитарной охраны водозаборов</t>
  </si>
  <si>
    <t>1.3.56.</t>
  </si>
  <si>
    <t xml:space="preserve"> Проведение санитарно-эпидемиологической экспертизы проектной документации зон санитарной охраны водозаборов</t>
  </si>
  <si>
    <t>56.1.03.05997</t>
  </si>
  <si>
    <t>1.3.57.</t>
  </si>
  <si>
    <t>56.1.03.05114</t>
  </si>
  <si>
    <t>1.3.58.</t>
  </si>
  <si>
    <t>Разработка ПСД по объекту "Переключение сетей канализации центрального района города Свободного на ОСК оз. Большанка"</t>
  </si>
  <si>
    <t>56.1.03.05115</t>
  </si>
  <si>
    <t xml:space="preserve">Разработка ПСД по объекту "Переключение сетей канализации центрального района города Свободного на ОСК оз. Большанка"  </t>
  </si>
  <si>
    <t>56.1.03.S0660</t>
  </si>
  <si>
    <t>* лимиты на 2020 год представлены бюджетными назначениями иного межбюджетного трансферта согласно Дополнительного соглашения №11 к Соглашению от 16.07.2018 №130-07/с "О предоставлении в 2018-2020 годах бюджету муниципального образования города Свободного Иного межбюджетного трансферта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округа"</t>
  </si>
  <si>
    <t xml:space="preserve">Сеть водоснабжения по ул. Зейская, ул. Народная, ул. Инженерная для комплексной застройки кварталов 39 - 40 в г. Свободный Амурской области  </t>
  </si>
  <si>
    <t>Мероприятия по капитальному ремонту муниципальных жилых помещений в части погашения кредиторской задолженности</t>
  </si>
  <si>
    <t>Основное мероприятие "Предоставление поддержки предприятиям, оказывающим жилищно-коммунальные услуги", в том числе:</t>
  </si>
  <si>
    <t>Основное мероприятие "Повышение эффективности, устойчивости и надежности функционирования жилищно-коммунального комплекса", в том числе:</t>
  </si>
  <si>
    <t xml:space="preserve">Мероприятия по объектам инженерной, коммунальной инфраструктуры при подготовке и прохождении отопительного периода, включая аварийные ситуации на них (кредиторская задолженность) </t>
  </si>
  <si>
    <t>Расходы, направленные на модернизацию коммунальной инфраструктуры (кредиторская задолженность)</t>
  </si>
  <si>
    <t>Мероприятия в части модернизации и реконструкции объектов коммунальной инфраструктуры в части погашения кредиторской задолженности</t>
  </si>
  <si>
    <t xml:space="preserve">Модернизация и реконструкция объектов коммунальной инфраструктуры в части погашения кредиторской задолженности за ремонт водопровода  </t>
  </si>
  <si>
    <t xml:space="preserve">Разработка ПСД и монтаж повысительных насосов в многоквартирном жилом доме </t>
  </si>
  <si>
    <t xml:space="preserve"> Приобретение разведочно-эксплуатационной скважины на воду № 2-09, протяженностью (глубина) 196 м., расположенную по адресу: Амурская область, г. Свободный, район улицы Увальная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</si>
  <si>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в т.ч.</t>
  </si>
  <si>
    <t xml:space="preserve">Канализационный коллектор и водопроводные сети г. Свободного </t>
  </si>
  <si>
    <t xml:space="preserve">Тепловая и водопроводная сети по ул. Инженерной, для комплексной застройки кварталов 39 - 40 в г. Свободный. Второй этап (от ТК-37 до ТК-198). Третий этап (от ТК-198 до ТК-10) </t>
  </si>
  <si>
    <t xml:space="preserve">Расширение очистных сооружений канализации в районе озера Большанка, г. Свободный Амурской области  </t>
  </si>
  <si>
    <r>
      <t xml:space="preserve">Строительство и реконструкция общегородской коммунальной инфраструктуры г. Свободный, </t>
    </r>
    <r>
      <rPr>
        <b/>
        <sz val="11"/>
        <color indexed="8"/>
        <rFont val="Times New Roman"/>
        <family val="1"/>
        <charset val="204"/>
      </rPr>
      <t>в том числе:</t>
    </r>
  </si>
  <si>
    <t>реконструкция магистральных сетей теплоснабжения от Районной котельной № 1 в 59 квартале г. Свободного Амурская область (линия Кручинина)</t>
  </si>
  <si>
    <t>реконструкция водопроводной сети по ул. К.Маркса от ул. Мухина до ул. Подгорная, г. Свободный Амурская область</t>
  </si>
  <si>
    <t>реконструкция водопроводной, тепловой сети по ул. Комарова и пер. Пассажирский г. Свободный Амурская область</t>
  </si>
  <si>
    <t>строительство сетей теплоснабжения, водоснабжения и канализации жилого фонда переулка Театральный, г. Свободного</t>
  </si>
  <si>
    <t>строительство тепловой и водопроводной сети по ул. Куйбышева, ул. Большая г. Свободный Амурской области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</si>
  <si>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бюджета, в том числе</t>
  </si>
  <si>
    <t xml:space="preserve">Реконструкция и замена водопроводных сетей в г.Свободный Амурской области </t>
  </si>
  <si>
    <t xml:space="preserve">Строительство водопроводной сети по ул. Почтамтская от ул. Шатковской до Мухина, по ул.Мухина до АТП, г. Свободный Амурская область </t>
  </si>
  <si>
    <t>реконструкция водопроводной, тепловой сети по ул.Комарова и пер. Пассажирский г. Свободный Амурская область</t>
  </si>
  <si>
    <t xml:space="preserve">Получение справок фоновых концентраций атмосферного воздуха и специализированной метеорологической информации для перевода объектов жилищно-коммунальной инфраструктуры на потребление природного газа </t>
  </si>
  <si>
    <t xml:space="preserve"> Изготовление технического плана по объекту "Реконструкция и замена сетей водоотведения в г. Свободный Амурской области</t>
  </si>
  <si>
    <t>Обеспечение деятельности органов местного самоуправления в сфере жилищно-коммунального хозяйства в части погашения кредиторской задолженности, пеней, штрафов</t>
  </si>
  <si>
    <t xml:space="preserve">Обеспечение деятельности подведомственного учреждения "Стройсервис" в части погашения кредиторской задолженности, пеней, штрафов </t>
  </si>
  <si>
    <t>2.</t>
  </si>
  <si>
    <t>008,015</t>
  </si>
  <si>
    <t>56.2.00.00000</t>
  </si>
  <si>
    <t>Разработка ПСД на реконструкцию выпуска сточных вод от очистных сооружений вблизи озера Большанка до реки Зея</t>
  </si>
  <si>
    <t>1.3.59.</t>
  </si>
  <si>
    <t xml:space="preserve">1. </t>
  </si>
  <si>
    <t>1.3.60.</t>
  </si>
  <si>
    <t>56.1.03.05999</t>
  </si>
  <si>
    <t>01.03.60.</t>
  </si>
  <si>
    <t xml:space="preserve">    Изготовление технического плана на объекты, включенные в план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</si>
  <si>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r>
      <t xml:space="preserve">Мероприятия на модернизацию и реконструкцию объектов коммунальной инфраструктуры 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</si>
  <si>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Мероприятия по разработке проектно-сметной документации для перевода объектов жилищно-коммунального хозяйства на потребление природного газа </t>
  </si>
  <si>
    <t>Мероприятия по актуализации, разработке схем теплоснабжения, водоснабжения и водоотведения, на выполнение работ по экспорту схем в векторный вид с привязкой к географическим координатам, актуализации электронной модели схем водоснабжения и водоотведения</t>
  </si>
  <si>
    <t>1.3.61.</t>
  </si>
  <si>
    <t>Разработка и согласование проекта зоны санитарной охраны Перского водозабора г.Свободный</t>
  </si>
  <si>
    <t>1.3.62.</t>
  </si>
  <si>
    <t>56.1.03.05117</t>
  </si>
  <si>
    <t>1.3.63.</t>
  </si>
  <si>
    <t>56.1.03.05118</t>
  </si>
  <si>
    <t>1.5.</t>
  </si>
  <si>
    <t>1.5.1.</t>
  </si>
  <si>
    <t xml:space="preserve"> Основное мероприятие "Инфраструктурное обеспечение новых территорий застройки г. Свободного"", в том числе:</t>
  </si>
  <si>
    <t>Основное мероприятие "Региональный проект "Чистая вода"", в том числе:</t>
  </si>
  <si>
    <t>Изготовление технических планов на объекты, включенные в план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</si>
  <si>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Разработка ПСД на строительство "Насосной станции подкачки повышения давления в системе внутридомового водоснабжения жилого дома № 38 по ул. Комсомольская"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</si>
  <si>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</si>
  <si>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56.1.G5.00000</t>
  </si>
  <si>
    <t>56.1.03.00000</t>
  </si>
  <si>
    <t xml:space="preserve">  Муниципальная программа «Модернизация жилищно-коммунального комплекса, энергосбережение и повышение энергетической эффективности в городе Свободном</t>
  </si>
  <si>
    <t>РЕСУРСНОЕ ОБЕСПЕЧЕНИЕ И ПРОГНОЗНАЯ (СПРАВОЧНАЯ) ОЦЕНКА РАСХОДОВ НА РЕАЛИЗАЦИЮ МЕРОПРИЯТИЙ   МУНИЦИПАЛЬНОЙ ПРОГРАММЫ ИЗ РАЗЛИЧНЫХ ИСТОЧНИКОВ ФИНАНСИРОВАНИЯ</t>
  </si>
  <si>
    <t xml:space="preserve">Мероприятия по разработке проектно-сметной документации для перевода объектов жилищно-коммунальной инфраструктуры на потребление природного газа </t>
  </si>
  <si>
    <t xml:space="preserve">реконструкция водопроводной сети по ул.Ленина от ст. Локомотив – Мемориал победы – НС №4, г. Свободный Амурская область </t>
  </si>
  <si>
    <t xml:space="preserve">реконструкция магистрального водопровода по ул. Подгорной от ул. М. Чеснаковского до пер. Чехова, г. Свободный Амурская </t>
  </si>
  <si>
    <t xml:space="preserve">реконструкция водопроводной сети по ул.Ленина от ст.Локомотив –  Мемориал победы – НС №4, г. Свободный Амурская область </t>
  </si>
  <si>
    <t xml:space="preserve"> Техническое обследование бани, расположенной по адресу: Амурская область, г. Свободный, ул. Октябрьская, 16</t>
  </si>
  <si>
    <t>Изготовление проектно-сметной документации по объекту "Строительство магистральных сетей теплоснабжения по ул. Орджоникидзе для переключения отопительной нагрузки котельной № 16 на Районную котельную № 2 в 501 А квартале г. Свободного</t>
  </si>
  <si>
    <t>Замена инженерных сетей по ул. 50 лет Октября от ул. Кручинина до ул. Инженерная с восстановлением асфальтобетонного дорожного покрытия</t>
  </si>
  <si>
    <t>Перевод объектов жилищно-коммунальной инфраструктуры на потребление природного газа</t>
  </si>
  <si>
    <t xml:space="preserve">Проведение инженерных изысканий и разработка проектной документации на строительство насосной станции и резервуаров, реконструкцию тепловой сети в рамках мероприятия "Бурение скважин на воду г. Свободный Амурской области" </t>
  </si>
  <si>
    <t>Подпрограмма «Обеспечение реализации основных направлений   муниципальной программы «Модернизация жилищно-коммунального комплекса, энергосбережение и повышение энергетической эффективности в городе Свободном»</t>
  </si>
  <si>
    <t xml:space="preserve"> РЕСУРСНОЕ ОБЕСПЕЧЕНИЕ РЕАЛИЗАЦИИ МУНИЦИПАЛЬНОЙ ПРОГРАММЫ </t>
  </si>
  <si>
    <t>ЗА СЧЕТ СРЕДСТВ МЕСТНОГО БЮДЖЕТА</t>
  </si>
  <si>
    <t>* Наименование муниципальной программы, подпрограммы, основного мероприятия, мероприятия</t>
  </si>
  <si>
    <t>Координатор муниципальной программы, координатор подпрограммы</t>
  </si>
  <si>
    <r>
      <t xml:space="preserve"> Управление по ЖКХ и благоустройству администрации  города  </t>
    </r>
    <r>
      <rPr>
        <b/>
        <i/>
        <sz val="8"/>
        <rFont val="Times New Roman"/>
        <family val="1"/>
        <charset val="204"/>
      </rPr>
      <t xml:space="preserve">(далее - Управление ЖКХ), </t>
    </r>
    <r>
      <rPr>
        <b/>
        <sz val="8"/>
        <rFont val="Times New Roman"/>
        <family val="1"/>
        <charset val="204"/>
      </rPr>
      <t xml:space="preserve">УИМИЗ, МКУ "Стройсервис", Управление образования, отдел физкультуры и  спорта, Администрация города Свободного </t>
    </r>
  </si>
  <si>
    <t xml:space="preserve">  Муниципальная программа  «Модернизация жилищно-коммунального комплекса, энергосбережение и повышение энергетической эффективности в  городе Свободном»</t>
  </si>
  <si>
    <r>
      <t xml:space="preserve">Основное мероприятие "Предоставление поддержки предприятиям, оказывающим жилищно-коммунальные услуги", </t>
    </r>
    <r>
      <rPr>
        <b/>
        <i/>
        <sz val="10"/>
        <rFont val="Times New Roman"/>
        <family val="1"/>
        <charset val="204"/>
      </rPr>
      <t>в том числе:</t>
    </r>
  </si>
  <si>
    <r>
      <t xml:space="preserve">Основное мероприятие "Повышение эффективности, устойчивости и надежности функционирования жилищно-коммунального комплекса", </t>
    </r>
    <r>
      <rPr>
        <b/>
        <i/>
        <sz val="10"/>
        <rFont val="Times New Roman"/>
        <family val="1"/>
        <charset val="204"/>
      </rPr>
      <t>в том числе:</t>
    </r>
  </si>
  <si>
    <t xml:space="preserve">   Управление по ЖКХ и благоустройству администрации  города; МКУ "Стройсервис"</t>
  </si>
  <si>
    <t>Мероприятия по актуализации, разработке схем теплоснабжения, водоснабжения и водоотведения, на выполнение работ по экспорту схем  в векторный вид с привязкой к географическим координатам, актуализация электронной модели схем водоснабжения и  водоотведения</t>
  </si>
  <si>
    <t>Модернизация и реконструкции объектов коммунальной инфраструктуры в части погашения кредиторской задолженности за ремонт водопровода</t>
  </si>
  <si>
    <t xml:space="preserve">Разработка проектной документации сетей водоснабжения и водоотведения для объектов локации ФОК и АТП </t>
  </si>
  <si>
    <t xml:space="preserve">Авторский надзор за объектом "Реконструкция Перского водоразбора г.Свободный, Амурская область" </t>
  </si>
  <si>
    <t>56.1.01.87120</t>
  </si>
  <si>
    <t>56.1.03.05116</t>
  </si>
  <si>
    <t>*  Распределение бюджетных ассигнований на 2015-2019 годы указано согласно таблице соответствия изменённых кодов бюджетной классификации, в части целевых статей расходов городского бюджета на 2016-2020 годы, размещенной на портале администрации города Свободного в информационно-телекоммуникационной сети "Интернет" по адресу: www.svobnews.amur.ru</t>
  </si>
  <si>
    <t>1.3.67.</t>
  </si>
  <si>
    <t>Осуществление экспертизы, экспертное сопровождение по объектам инженерно-коммунальной инфраструктуры г. Свободного</t>
  </si>
  <si>
    <t>Корректировка проектной документации по объекту "Реконструкция котельной № 1"</t>
  </si>
  <si>
    <t xml:space="preserve"> Осуществление экспертизы, экспертное сопровождение по объектам инженерно-коммунальной инфраструктуры г. Свободного</t>
  </si>
  <si>
    <t xml:space="preserve"> Корректировка проектной документации по объекту "Реконструкция котельной № 1"</t>
  </si>
  <si>
    <t>Субсидия предприятиям теплоснабжения на финансовое обеспечение (возмещение) затрат, связанных с оказанием услуг горячего водоснабжения в межотопительный период</t>
  </si>
  <si>
    <t>Финансовое обеспечение государственных полномочий по компенсации выпадающих доходов теплоснабжающих организаций</t>
  </si>
  <si>
    <t>1.3.27.1</t>
  </si>
  <si>
    <t>1.3.27.2</t>
  </si>
  <si>
    <t>1.3.27.3</t>
  </si>
  <si>
    <t>1.3.27.4</t>
  </si>
  <si>
    <t>1.3.27.5</t>
  </si>
  <si>
    <t>1.3.27.6</t>
  </si>
  <si>
    <t>1.3.27.7</t>
  </si>
  <si>
    <t>1.3.27.8</t>
  </si>
  <si>
    <t>1.3.27.9</t>
  </si>
  <si>
    <t>1.3.27.10</t>
  </si>
  <si>
    <t>1.3.27.11</t>
  </si>
  <si>
    <t>1.3.27.11.1</t>
  </si>
  <si>
    <t>1.3.27.11.2</t>
  </si>
  <si>
    <t>1.3.27.11.3</t>
  </si>
  <si>
    <t>1.3.27.11.4</t>
  </si>
  <si>
    <t>1.3.27.11.5</t>
  </si>
  <si>
    <t>1.3.27.11.6</t>
  </si>
  <si>
    <t>1.3.27.11.7</t>
  </si>
  <si>
    <t>1.3.27.11.8</t>
  </si>
  <si>
    <t>1.3.27.11.9</t>
  </si>
  <si>
    <t>1.3.27.11.10</t>
  </si>
  <si>
    <t>1.3.27.11.11</t>
  </si>
  <si>
    <t>1.3.27.11.12</t>
  </si>
  <si>
    <t>1.3.28.1</t>
  </si>
  <si>
    <t>1.3.28.2</t>
  </si>
  <si>
    <t>1.3.28.3</t>
  </si>
  <si>
    <t>1.3.28.4</t>
  </si>
  <si>
    <t>1.3.28.5</t>
  </si>
  <si>
    <t>1.3.28.6</t>
  </si>
  <si>
    <t>1.3.28.7</t>
  </si>
  <si>
    <t>1.3.28.8</t>
  </si>
  <si>
    <t>1.3.28.9</t>
  </si>
  <si>
    <t>1.3.28.10</t>
  </si>
  <si>
    <t>1.3.28.11</t>
  </si>
  <si>
    <t>1.3.28.11.1</t>
  </si>
  <si>
    <t>1.3.28.11.2</t>
  </si>
  <si>
    <t>1.3.28.11.3</t>
  </si>
  <si>
    <t>1.3.28.11.4</t>
  </si>
  <si>
    <t>1.3.28.11.5</t>
  </si>
  <si>
    <t>1.3.28.11.6</t>
  </si>
  <si>
    <t>1.3.28.11.7</t>
  </si>
  <si>
    <t>1.3.28.11.8</t>
  </si>
  <si>
    <t>1.3.28.11.9</t>
  </si>
  <si>
    <t>1.3.28.11.10</t>
  </si>
  <si>
    <t>Изготовление проектно-сметной документации по объекту "Строительство магистральных сетей теплоснабжения по ул. Орджоникидзе для переключения отопительной нагрузки котельной № 16 на Районную котельную № 2 в 501 А квартале г. Свободного"</t>
  </si>
  <si>
    <t>Строительный контроль за объектом "Реконструкция Перского водозабора г. Свободный, Амурская область"</t>
  </si>
  <si>
    <t>Реконструкция напорного коллектора от ОСК в районе озера Большанка до реки Зея, г. Свободный Амурская область</t>
  </si>
  <si>
    <t>Реконструкция КНС №1 район Дворца культуры железнодорожников</t>
  </si>
  <si>
    <t>Расходы на строительство объекта "Бурение скважин на воду. Корректировка" (экспертное сопровождение, строительный контроль)</t>
  </si>
  <si>
    <t>Авторский надзор за объектом "Реконструкция Перского водозабора г. Свободный, Амурская область"</t>
  </si>
  <si>
    <t>1.3.68.</t>
  </si>
  <si>
    <t>Авторский надзор по объектам инженерно-коммунальной инфраструктуры г. Свободного</t>
  </si>
  <si>
    <t>56.1.03.5470</t>
  </si>
  <si>
    <t>1.3.69.</t>
  </si>
  <si>
    <t>1.3.70.</t>
  </si>
  <si>
    <t>56.1.03.S0640</t>
  </si>
  <si>
    <t xml:space="preserve"> Строительство и реконструкция (модернизация) объектов питьевого водоснабжения за счет средств местного бюджета</t>
  </si>
  <si>
    <t>Строительство объектов распределения газа, включая внуртипоселковые газораспределительные сети</t>
  </si>
  <si>
    <t xml:space="preserve">Строительство объектов распределения газа, включая внуртипоселковые газораспределительные сети </t>
  </si>
  <si>
    <t>56.1.G5.52430;
56.1.F5.52430</t>
  </si>
  <si>
    <t xml:space="preserve">Приобретение котельной установки по ул. Загородняя, д. 44 в  муниципальную собственность </t>
  </si>
  <si>
    <t xml:space="preserve"> Проведение инженерных изысканий и разработка проектной документации на строительство насосной станции и резервуаров, реконструкцию тепловой сети в рамках мероприятия "Бурение скважин на воду г. Свободный Амурской области"</t>
  </si>
  <si>
    <t>1.3.71.</t>
  </si>
  <si>
    <t>1.3.72.</t>
  </si>
  <si>
    <t>1.3.73.</t>
  </si>
  <si>
    <t>1.3.74.</t>
  </si>
  <si>
    <t>56.1.03.05721</t>
  </si>
  <si>
    <t>Изготовление технических планов на объекты капитального строительства и реконструкции г. Свободного Амурской области</t>
  </si>
  <si>
    <t>56.1.03.05722</t>
  </si>
  <si>
    <t>56.1.03.05770</t>
  </si>
  <si>
    <t>56.1.03.05990</t>
  </si>
  <si>
    <t>Строительство и реконструкция (модернизация) объектов питьевого водоснабжения за счет средств местного бюджета</t>
  </si>
  <si>
    <t>1.3.76.</t>
  </si>
  <si>
    <t>Перевод объектов жилищно-коммунальной инфраструктуры на потребление природного газа за счет средств местного бюджета</t>
  </si>
  <si>
    <t>56.1.03.05771</t>
  </si>
  <si>
    <t>1.3.77.</t>
  </si>
  <si>
    <t xml:space="preserve"> Строительный контроль по переводу объектов ЖКХ на потребление природного газа</t>
  </si>
  <si>
    <t>1.3.78.</t>
  </si>
  <si>
    <t>1.3.79.</t>
  </si>
  <si>
    <t>Развитие муниципальной геоинформационной системы инженерной инфраструктуры горячего водоснабжения и отопления на территории муниципального образования</t>
  </si>
  <si>
    <t>56.1.03.05986</t>
  </si>
  <si>
    <t>Строительный контроль по переводу объектов ЖКХ на потребление природного газа</t>
  </si>
  <si>
    <t>Строительство магистральных сетей теплоснабжения по ул. Орджоникидзе для переключения отопительной нагрузки котельной №16 на Районную котельную №2 в 501 а квартале г. Свободного</t>
  </si>
  <si>
    <t>56.1.03.05831</t>
  </si>
  <si>
    <t>1.3.75.</t>
  </si>
  <si>
    <t>56.1.03.05650</t>
  </si>
  <si>
    <t>Компенсация юридическим лицам затрат, связанных с содержанием объектов муниципальной собственности (станция обезжелезивания)</t>
  </si>
  <si>
    <t>Компенсация юридическим лицам выпадающих доходов, возникающих в результате установления льготных тарифов для населения в отделениях муниципальных бань</t>
  </si>
  <si>
    <r>
      <t>Компенсация недополученных доходов организациям, предоставляющим населению жилищные услуги (откачка и вывоз жидких бытовых отходов) по тарифам, не обеспечивающих возмещение</t>
    </r>
    <r>
      <rPr>
        <sz val="11"/>
        <color indexed="8"/>
        <rFont val="Times New Roman"/>
        <family val="1"/>
        <charset val="204"/>
      </rPr>
      <t xml:space="preserve"> издержек</t>
    </r>
  </si>
  <si>
    <t>Возмещение юридическим лицам затрат, связанных с содержанием объектов муниципальной собственности в части погашения кредиторской задолженности по объекту станция обезжелезивания</t>
  </si>
  <si>
    <t xml:space="preserve">Компенсация юридическим лицам выпадающих доходов, возникающих в результате установления льготных тарифов для населения в отделениях муниципальных бань в части погашения кредиторской  задолженности </t>
  </si>
  <si>
    <t>Возмещение юридическим лицам затрат, связанных с содержанием объектов муниципальной собственности (станция обезжелезивания)</t>
  </si>
  <si>
    <r>
      <t>Компенсация недополученных доходов организациям, предоставляющим населению жилищные услуги (откачка и вывоз жидких бытовых отходов) по тарифам, не обеспечивающих возмещение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затрат</t>
    </r>
  </si>
  <si>
    <t>Компенсация юридическим лицам выпадающих доходов, возникающих в результате установления льготных тарифов для населения в отделениях муниципальных бань  в части погашения кредиторской  задолженности</t>
  </si>
  <si>
    <t>Разработка проектной документации на строительство блочно-модульной котельной для теплоснабжения МОАУ СОШ № 8 г. Свободного</t>
  </si>
  <si>
    <t>Разработка проектной документации на капитальный ремонт бани №3 г. Свободный Амурская область</t>
  </si>
  <si>
    <t>Технологическое присоединение энеропринимающих устройств</t>
  </si>
  <si>
    <t>Мероприятия по капитальному ремонту инженерно-коммунальной инфраструктуры г.Свободного</t>
  </si>
  <si>
    <t>56.1.03.05123</t>
  </si>
  <si>
    <t>Обследование технического состояния зданий водонапорных башен г. Свободного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</si>
  <si>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 бюджета</t>
  </si>
  <si>
    <t>1.3.80.</t>
  </si>
  <si>
    <t>56.1.03.05125</t>
  </si>
  <si>
    <t>Ресурсное обеспечение (тыс. рублей)</t>
  </si>
  <si>
    <t xml:space="preserve">Мероприятия по разведке Свободненского месторождения подземных вод для микрорайона "Южный" г. Свободного Амурской области </t>
  </si>
  <si>
    <t>Мероприятия по ремонту объектов коммунальной инфраструктуры</t>
  </si>
  <si>
    <t>Мероприятия по разведке Свободненского месторождения подземных вод для микрорайона "Южный" г. Свободного Амурской области</t>
  </si>
  <si>
    <t>1.3.81.</t>
  </si>
  <si>
    <t>Мероприятия по объектам инженерной, коммунальной инфраструктуры при подготовке и прохождению отопительного периода, включая аварийные ситуации на них</t>
  </si>
  <si>
    <t>56.1.03.05119</t>
  </si>
  <si>
    <t xml:space="preserve"> Разработка проектно-сметной документации на строительство, реконструкцию инженерных сетей г. Свободного (инженерные изыскания, проект-планировки и межевания, проектная, сметная и рабочая документация, прохождение государственной экспертизы) в части погашения кредиторской задолженности</t>
  </si>
  <si>
    <t>1.3.82.</t>
  </si>
  <si>
    <t>Разработка проектно-сметной документации на строительство, реконструкцию инженерных сетей г. Свободного (инженерные изыскания, проект-планировки и межевания, проектная, сметная и рабочая документация, прохождение государственной экспертизы) в части погашения кредиторской задолженности</t>
  </si>
  <si>
    <t>Реконструкция напорного коллектора от ОСК в районе озера Большанка до реки Зея, г. Свободный Амурская область в части погашения кредиторской задолженности</t>
  </si>
  <si>
    <t>1.3.83.</t>
  </si>
  <si>
    <t>Мероприятия по разведке Свободненского месторождения подземных вод для микрорайона "Южный" г. Свободного Амурской области в части погашения кредиторской задолженности</t>
  </si>
  <si>
    <t>1.3.84.</t>
  </si>
  <si>
    <t>Разработка ПСД по объекту "Переключение сетей канализации центрального района города Свободного на ОСК оз. Большанка" в части погашения кредиторской задолженности</t>
  </si>
  <si>
    <t>1.3.85.</t>
  </si>
  <si>
    <t>1.3.28.11.11</t>
  </si>
  <si>
    <t>1.3.28.11.12</t>
  </si>
  <si>
    <t xml:space="preserve">  к муниципальной программе в редакции  постановления администрации города от 30 мая 2023 г. № 723</t>
  </si>
  <si>
    <t>к муниципальной программе  в редакции  постановления администрации города от 30 мая 2023 года  № 723</t>
  </si>
</sst>
</file>

<file path=xl/styles.xml><?xml version="1.0" encoding="utf-8"?>
<styleSheet xmlns="http://schemas.openxmlformats.org/spreadsheetml/2006/main">
  <numFmts count="2">
    <numFmt numFmtId="174" formatCode="0.000"/>
    <numFmt numFmtId="175" formatCode="#,##0.000"/>
  </numFmts>
  <fonts count="4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10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2">
    <xf numFmtId="0" fontId="0" fillId="0" borderId="0" xfId="0"/>
    <xf numFmtId="0" fontId="16" fillId="0" borderId="0" xfId="0" applyFont="1"/>
    <xf numFmtId="0" fontId="17" fillId="0" borderId="0" xfId="0" applyFont="1" applyFill="1"/>
    <xf numFmtId="174" fontId="16" fillId="0" borderId="0" xfId="0" applyNumberFormat="1" applyFont="1" applyAlignment="1">
      <alignment horizontal="center" vertical="center"/>
    </xf>
    <xf numFmtId="0" fontId="0" fillId="0" borderId="0" xfId="0" applyFill="1"/>
    <xf numFmtId="0" fontId="18" fillId="0" borderId="0" xfId="0" applyFont="1" applyFill="1" applyAlignment="1">
      <alignment horizontal="center" vertical="top"/>
    </xf>
    <xf numFmtId="0" fontId="19" fillId="0" borderId="1" xfId="0" applyFont="1" applyFill="1" applyBorder="1" applyAlignment="1">
      <alignment horizontal="center" vertical="top" wrapText="1"/>
    </xf>
    <xf numFmtId="0" fontId="20" fillId="0" borderId="0" xfId="0" applyFont="1" applyFill="1"/>
    <xf numFmtId="16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19" fillId="3" borderId="1" xfId="0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21" fillId="2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17" fontId="19" fillId="3" borderId="1" xfId="0" applyNumberFormat="1" applyFont="1" applyFill="1" applyBorder="1" applyAlignment="1">
      <alignment horizontal="left" vertical="center" wrapText="1"/>
    </xf>
    <xf numFmtId="16" fontId="19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3" fillId="2" borderId="1" xfId="0" applyFont="1" applyFill="1" applyBorder="1" applyAlignment="1">
      <alignment horizontal="left" vertical="center" wrapText="1"/>
    </xf>
    <xf numFmtId="0" fontId="0" fillId="3" borderId="0" xfId="0" applyFont="1" applyFill="1"/>
    <xf numFmtId="0" fontId="0" fillId="0" borderId="0" xfId="0" applyAlignment="1">
      <alignment horizontal="left"/>
    </xf>
    <xf numFmtId="4" fontId="0" fillId="0" borderId="0" xfId="0" applyNumberFormat="1" applyAlignment="1">
      <alignment horizontal="right" vertical="center"/>
    </xf>
    <xf numFmtId="0" fontId="22" fillId="2" borderId="0" xfId="0" applyFont="1" applyFill="1"/>
    <xf numFmtId="175" fontId="21" fillId="2" borderId="1" xfId="0" applyNumberFormat="1" applyFont="1" applyFill="1" applyBorder="1" applyAlignment="1">
      <alignment horizontal="right" vertical="center" wrapText="1"/>
    </xf>
    <xf numFmtId="175" fontId="19" fillId="3" borderId="1" xfId="0" applyNumberFormat="1" applyFont="1" applyFill="1" applyBorder="1" applyAlignment="1">
      <alignment horizontal="right" vertical="center" wrapText="1"/>
    </xf>
    <xf numFmtId="175" fontId="19" fillId="0" borderId="1" xfId="0" applyNumberFormat="1" applyFont="1" applyFill="1" applyBorder="1" applyAlignment="1">
      <alignment horizontal="right" vertical="center" wrapText="1"/>
    </xf>
    <xf numFmtId="175" fontId="6" fillId="0" borderId="1" xfId="0" applyNumberFormat="1" applyFont="1" applyFill="1" applyBorder="1" applyAlignment="1">
      <alignment horizontal="right" vertical="center" wrapText="1"/>
    </xf>
    <xf numFmtId="175" fontId="12" fillId="0" borderId="1" xfId="0" applyNumberFormat="1" applyFont="1" applyFill="1" applyBorder="1" applyAlignment="1">
      <alignment horizontal="right" vertical="center" wrapText="1"/>
    </xf>
    <xf numFmtId="175" fontId="13" fillId="2" borderId="1" xfId="0" applyNumberFormat="1" applyFont="1" applyFill="1" applyBorder="1" applyAlignment="1">
      <alignment horizontal="right" vertical="center" wrapText="1"/>
    </xf>
    <xf numFmtId="175" fontId="11" fillId="2" borderId="1" xfId="0" applyNumberFormat="1" applyFont="1" applyFill="1" applyBorder="1" applyAlignment="1">
      <alignment horizontal="right" vertical="center" wrapText="1"/>
    </xf>
    <xf numFmtId="175" fontId="24" fillId="2" borderId="1" xfId="0" applyNumberFormat="1" applyFont="1" applyFill="1" applyBorder="1" applyAlignment="1">
      <alignment horizontal="right" vertical="center" wrapText="1"/>
    </xf>
    <xf numFmtId="175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top" wrapText="1"/>
    </xf>
    <xf numFmtId="175" fontId="20" fillId="3" borderId="1" xfId="0" applyNumberFormat="1" applyFont="1" applyFill="1" applyBorder="1" applyAlignment="1">
      <alignment horizontal="right" vertical="center" wrapText="1"/>
    </xf>
    <xf numFmtId="175" fontId="6" fillId="3" borderId="1" xfId="0" applyNumberFormat="1" applyFont="1" applyFill="1" applyBorder="1" applyAlignment="1">
      <alignment horizontal="right" vertical="center" wrapText="1"/>
    </xf>
    <xf numFmtId="0" fontId="25" fillId="2" borderId="0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175" fontId="20" fillId="0" borderId="3" xfId="0" applyNumberFormat="1" applyFont="1" applyFill="1" applyBorder="1" applyAlignment="1">
      <alignment horizontal="right" vertical="center" wrapText="1"/>
    </xf>
    <xf numFmtId="0" fontId="25" fillId="2" borderId="4" xfId="0" applyFont="1" applyFill="1" applyBorder="1" applyAlignment="1">
      <alignment horizontal="center" vertical="top" wrapText="1"/>
    </xf>
    <xf numFmtId="0" fontId="15" fillId="2" borderId="4" xfId="0" applyFont="1" applyFill="1" applyBorder="1"/>
    <xf numFmtId="0" fontId="22" fillId="2" borderId="0" xfId="0" applyFont="1" applyFill="1" applyBorder="1"/>
    <xf numFmtId="0" fontId="15" fillId="2" borderId="0" xfId="0" applyFont="1" applyFill="1" applyBorder="1"/>
    <xf numFmtId="0" fontId="22" fillId="2" borderId="5" xfId="0" applyFont="1" applyFill="1" applyBorder="1"/>
    <xf numFmtId="0" fontId="15" fillId="2" borderId="5" xfId="0" applyFont="1" applyFill="1" applyBorder="1"/>
    <xf numFmtId="175" fontId="12" fillId="3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20" fillId="0" borderId="6" xfId="0" applyFont="1" applyFill="1" applyBorder="1" applyAlignment="1">
      <alignment vertical="top" wrapText="1"/>
    </xf>
    <xf numFmtId="175" fontId="11" fillId="4" borderId="1" xfId="0" applyNumberFormat="1" applyFont="1" applyFill="1" applyBorder="1" applyAlignment="1">
      <alignment horizontal="right" vertical="center" wrapText="1"/>
    </xf>
    <xf numFmtId="0" fontId="29" fillId="4" borderId="0" xfId="0" applyFont="1" applyFill="1"/>
    <xf numFmtId="0" fontId="28" fillId="4" borderId="0" xfId="0" applyFont="1" applyFill="1"/>
    <xf numFmtId="175" fontId="11" fillId="5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 wrapText="1"/>
    </xf>
    <xf numFmtId="175" fontId="3" fillId="5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175" fontId="3" fillId="2" borderId="1" xfId="0" applyNumberFormat="1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center" vertical="top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49" fontId="20" fillId="3" borderId="10" xfId="0" applyNumberFormat="1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>
      <alignment vertical="center" wrapText="1"/>
    </xf>
    <xf numFmtId="49" fontId="20" fillId="2" borderId="8" xfId="0" applyNumberFormat="1" applyFont="1" applyFill="1" applyBorder="1" applyAlignment="1">
      <alignment vertical="center" wrapText="1"/>
    </xf>
    <xf numFmtId="49" fontId="24" fillId="2" borderId="8" xfId="0" applyNumberFormat="1" applyFont="1" applyFill="1" applyBorder="1" applyAlignment="1">
      <alignment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4" fillId="2" borderId="1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175" fontId="24" fillId="2" borderId="3" xfId="0" applyNumberFormat="1" applyFont="1" applyFill="1" applyBorder="1" applyAlignment="1">
      <alignment horizontal="right" vertical="center" wrapText="1"/>
    </xf>
    <xf numFmtId="175" fontId="24" fillId="3" borderId="1" xfId="0" applyNumberFormat="1" applyFont="1" applyFill="1" applyBorder="1" applyAlignment="1">
      <alignment horizontal="right" vertical="center" wrapText="1"/>
    </xf>
    <xf numFmtId="0" fontId="38" fillId="3" borderId="0" xfId="0" applyFont="1" applyFill="1"/>
    <xf numFmtId="16" fontId="12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35" fillId="3" borderId="0" xfId="0" applyFont="1" applyFill="1"/>
    <xf numFmtId="0" fontId="38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left" vertical="center" wrapText="1"/>
    </xf>
    <xf numFmtId="0" fontId="15" fillId="3" borderId="4" xfId="0" applyFont="1" applyFill="1" applyBorder="1"/>
    <xf numFmtId="0" fontId="15" fillId="3" borderId="0" xfId="0" applyFont="1" applyFill="1" applyBorder="1"/>
    <xf numFmtId="0" fontId="15" fillId="3" borderId="5" xfId="0" applyFont="1" applyFill="1" applyBorder="1"/>
    <xf numFmtId="175" fontId="12" fillId="0" borderId="1" xfId="0" applyNumberFormat="1" applyFont="1" applyFill="1" applyBorder="1" applyAlignment="1">
      <alignment horizontal="center" vertical="center" wrapText="1"/>
    </xf>
    <xf numFmtId="175" fontId="24" fillId="0" borderId="1" xfId="0" applyNumberFormat="1" applyFont="1" applyFill="1" applyBorder="1" applyAlignment="1">
      <alignment horizontal="right" vertical="center" wrapText="1"/>
    </xf>
    <xf numFmtId="175" fontId="1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175" fontId="38" fillId="0" borderId="0" xfId="0" applyNumberFormat="1" applyFont="1" applyFill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31" fillId="0" borderId="1" xfId="0" applyFont="1" applyFill="1" applyBorder="1" applyAlignment="1">
      <alignment horizontal="left" vertical="center" wrapText="1"/>
    </xf>
    <xf numFmtId="0" fontId="6" fillId="3" borderId="0" xfId="0" applyFont="1" applyFill="1" applyAlignment="1"/>
    <xf numFmtId="0" fontId="2" fillId="3" borderId="0" xfId="0" applyFont="1" applyFill="1" applyAlignment="1">
      <alignment vertical="top" wrapText="1"/>
    </xf>
    <xf numFmtId="0" fontId="20" fillId="3" borderId="0" xfId="0" applyFont="1" applyFill="1" applyAlignment="1">
      <alignment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17" fontId="12" fillId="0" borderId="1" xfId="0" applyNumberFormat="1" applyFont="1" applyFill="1" applyBorder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6" fillId="0" borderId="0" xfId="0" applyFont="1" applyFill="1" applyAlignment="1"/>
    <xf numFmtId="174" fontId="34" fillId="0" borderId="0" xfId="0" applyNumberFormat="1" applyFont="1" applyFill="1" applyAlignment="1">
      <alignment horizontal="center" vertical="center"/>
    </xf>
    <xf numFmtId="175" fontId="3" fillId="6" borderId="1" xfId="0" applyNumberFormat="1" applyFont="1" applyFill="1" applyBorder="1" applyAlignment="1">
      <alignment horizontal="right" vertical="center" wrapText="1"/>
    </xf>
    <xf numFmtId="175" fontId="24" fillId="6" borderId="1" xfId="0" applyNumberFormat="1" applyFont="1" applyFill="1" applyBorder="1" applyAlignment="1">
      <alignment horizontal="right" vertical="center" wrapText="1"/>
    </xf>
    <xf numFmtId="0" fontId="15" fillId="0" borderId="0" xfId="0" applyFont="1" applyFill="1"/>
    <xf numFmtId="175" fontId="3" fillId="0" borderId="1" xfId="0" applyNumberFormat="1" applyFont="1" applyFill="1" applyBorder="1" applyAlignment="1">
      <alignment horizontal="right" vertical="center" wrapText="1"/>
    </xf>
    <xf numFmtId="0" fontId="29" fillId="0" borderId="0" xfId="0" applyFont="1" applyFill="1"/>
    <xf numFmtId="0" fontId="24" fillId="0" borderId="13" xfId="0" applyFont="1" applyFill="1" applyBorder="1" applyAlignment="1">
      <alignment horizontal="center" vertical="center" wrapText="1"/>
    </xf>
    <xf numFmtId="175" fontId="20" fillId="0" borderId="0" xfId="0" applyNumberFormat="1" applyFont="1" applyFill="1" applyBorder="1" applyAlignment="1">
      <alignment horizontal="right" vertical="center" wrapText="1"/>
    </xf>
    <xf numFmtId="0" fontId="24" fillId="7" borderId="1" xfId="0" applyFont="1" applyFill="1" applyBorder="1" applyAlignment="1">
      <alignment horizontal="left" vertical="center" wrapText="1"/>
    </xf>
    <xf numFmtId="175" fontId="24" fillId="7" borderId="1" xfId="0" applyNumberFormat="1" applyFont="1" applyFill="1" applyBorder="1" applyAlignment="1">
      <alignment horizontal="right" vertical="center" wrapText="1"/>
    </xf>
    <xf numFmtId="175" fontId="3" fillId="7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4" fillId="0" borderId="12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9" fillId="3" borderId="0" xfId="0" applyFont="1" applyFill="1" applyBorder="1"/>
    <xf numFmtId="175" fontId="3" fillId="3" borderId="1" xfId="0" applyNumberFormat="1" applyFont="1" applyFill="1" applyBorder="1" applyAlignment="1">
      <alignment horizontal="right" vertical="center" wrapText="1"/>
    </xf>
    <xf numFmtId="0" fontId="29" fillId="3" borderId="4" xfId="0" applyFont="1" applyFill="1" applyBorder="1"/>
    <xf numFmtId="0" fontId="29" fillId="3" borderId="5" xfId="0" applyFont="1" applyFill="1" applyBorder="1"/>
    <xf numFmtId="0" fontId="39" fillId="0" borderId="1" xfId="0" applyFont="1" applyFill="1" applyBorder="1" applyAlignment="1">
      <alignment horizontal="left" vertical="center" wrapText="1"/>
    </xf>
    <xf numFmtId="0" fontId="37" fillId="0" borderId="0" xfId="0" applyFont="1" applyFill="1"/>
    <xf numFmtId="175" fontId="39" fillId="0" borderId="1" xfId="0" applyNumberFormat="1" applyFont="1" applyFill="1" applyBorder="1" applyAlignment="1">
      <alignment horizontal="right" vertical="center" wrapText="1"/>
    </xf>
    <xf numFmtId="0" fontId="40" fillId="0" borderId="0" xfId="0" applyFont="1" applyFill="1"/>
    <xf numFmtId="0" fontId="14" fillId="0" borderId="0" xfId="0" applyFont="1" applyFill="1"/>
    <xf numFmtId="175" fontId="14" fillId="0" borderId="0" xfId="0" applyNumberFormat="1" applyFont="1" applyFill="1"/>
    <xf numFmtId="49" fontId="39" fillId="0" borderId="0" xfId="0" applyNumberFormat="1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left" vertical="center" wrapText="1"/>
    </xf>
    <xf numFmtId="175" fontId="3" fillId="0" borderId="0" xfId="0" applyNumberFormat="1" applyFont="1" applyFill="1" applyBorder="1" applyAlignment="1">
      <alignment horizontal="right" vertical="center" wrapText="1"/>
    </xf>
    <xf numFmtId="0" fontId="37" fillId="3" borderId="0" xfId="0" applyFont="1" applyFill="1"/>
    <xf numFmtId="0" fontId="37" fillId="3" borderId="0" xfId="0" applyFont="1" applyFill="1" applyAlignment="1">
      <alignment horizontal="left"/>
    </xf>
    <xf numFmtId="4" fontId="37" fillId="3" borderId="0" xfId="0" applyNumberFormat="1" applyFont="1" applyFill="1" applyAlignment="1">
      <alignment horizontal="right" vertical="center"/>
    </xf>
    <xf numFmtId="4" fontId="37" fillId="0" borderId="0" xfId="0" applyNumberFormat="1" applyFont="1" applyFill="1" applyAlignment="1">
      <alignment horizontal="right" vertical="center"/>
    </xf>
    <xf numFmtId="0" fontId="40" fillId="3" borderId="0" xfId="0" applyFont="1" applyFill="1"/>
    <xf numFmtId="4" fontId="40" fillId="3" borderId="0" xfId="0" applyNumberFormat="1" applyFont="1" applyFill="1" applyAlignment="1">
      <alignment horizontal="right" vertical="center"/>
    </xf>
    <xf numFmtId="4" fontId="40" fillId="0" borderId="0" xfId="0" applyNumberFormat="1" applyFont="1" applyFill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9" fillId="6" borderId="1" xfId="0" applyFont="1" applyFill="1" applyBorder="1" applyAlignment="1">
      <alignment horizontal="left" vertical="center" wrapText="1"/>
    </xf>
    <xf numFmtId="0" fontId="24" fillId="6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 vertical="center"/>
    </xf>
    <xf numFmtId="175" fontId="15" fillId="3" borderId="4" xfId="0" applyNumberFormat="1" applyFont="1" applyFill="1" applyBorder="1"/>
    <xf numFmtId="175" fontId="3" fillId="8" borderId="1" xfId="0" applyNumberFormat="1" applyFont="1" applyFill="1" applyBorder="1" applyAlignment="1">
      <alignment horizontal="right" vertical="center" wrapText="1"/>
    </xf>
    <xf numFmtId="175" fontId="20" fillId="8" borderId="1" xfId="0" applyNumberFormat="1" applyFont="1" applyFill="1" applyBorder="1" applyAlignment="1">
      <alignment horizontal="right" vertical="center" wrapText="1"/>
    </xf>
    <xf numFmtId="0" fontId="24" fillId="8" borderId="1" xfId="0" applyFont="1" applyFill="1" applyBorder="1" applyAlignment="1">
      <alignment horizontal="left" vertical="center" wrapText="1"/>
    </xf>
    <xf numFmtId="175" fontId="24" fillId="8" borderId="1" xfId="0" applyNumberFormat="1" applyFont="1" applyFill="1" applyBorder="1" applyAlignment="1">
      <alignment horizontal="right" vertical="center" wrapText="1"/>
    </xf>
    <xf numFmtId="0" fontId="37" fillId="8" borderId="0" xfId="0" applyFont="1" applyFill="1"/>
    <xf numFmtId="0" fontId="39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14" fillId="8" borderId="0" xfId="0" applyFont="1" applyFill="1"/>
    <xf numFmtId="0" fontId="20" fillId="8" borderId="1" xfId="0" applyFont="1" applyFill="1" applyBorder="1" applyAlignment="1">
      <alignment horizontal="left" vertical="center" wrapText="1"/>
    </xf>
    <xf numFmtId="175" fontId="39" fillId="8" borderId="1" xfId="0" applyNumberFormat="1" applyFont="1" applyFill="1" applyBorder="1" applyAlignment="1">
      <alignment horizontal="right" vertical="center" wrapText="1"/>
    </xf>
    <xf numFmtId="0" fontId="40" fillId="8" borderId="0" xfId="0" applyFont="1" applyFill="1"/>
    <xf numFmtId="0" fontId="2" fillId="8" borderId="1" xfId="0" applyFont="1" applyFill="1" applyBorder="1" applyAlignment="1">
      <alignment horizontal="left" vertical="center" wrapText="1"/>
    </xf>
    <xf numFmtId="0" fontId="15" fillId="8" borderId="0" xfId="0" applyFont="1" applyFill="1"/>
    <xf numFmtId="0" fontId="29" fillId="8" borderId="0" xfId="0" applyFont="1" applyFill="1"/>
    <xf numFmtId="175" fontId="1" fillId="8" borderId="0" xfId="0" applyNumberFormat="1" applyFont="1" applyFill="1"/>
    <xf numFmtId="175" fontId="39" fillId="8" borderId="0" xfId="0" applyNumberFormat="1" applyFont="1" applyFill="1" applyBorder="1" applyAlignment="1">
      <alignment horizontal="right" vertical="center" wrapText="1"/>
    </xf>
    <xf numFmtId="175" fontId="12" fillId="8" borderId="1" xfId="0" applyNumberFormat="1" applyFont="1" applyFill="1" applyBorder="1" applyAlignment="1">
      <alignment horizontal="center" vertical="center" wrapText="1"/>
    </xf>
    <xf numFmtId="0" fontId="1" fillId="8" borderId="0" xfId="0" applyFont="1" applyFill="1"/>
    <xf numFmtId="0" fontId="41" fillId="0" borderId="0" xfId="0" applyFont="1" applyFill="1" applyAlignment="1">
      <alignment vertical="top" wrapText="1"/>
    </xf>
    <xf numFmtId="0" fontId="41" fillId="0" borderId="1" xfId="0" applyFont="1" applyFill="1" applyBorder="1" applyAlignment="1">
      <alignment horizontal="center" vertical="center" wrapText="1"/>
    </xf>
    <xf numFmtId="175" fontId="42" fillId="7" borderId="1" xfId="0" applyNumberFormat="1" applyFont="1" applyFill="1" applyBorder="1" applyAlignment="1">
      <alignment horizontal="right" vertical="center" wrapText="1"/>
    </xf>
    <xf numFmtId="175" fontId="42" fillId="0" borderId="1" xfId="0" applyNumberFormat="1" applyFont="1" applyFill="1" applyBorder="1" applyAlignment="1">
      <alignment horizontal="right" vertical="center" wrapText="1"/>
    </xf>
    <xf numFmtId="175" fontId="42" fillId="6" borderId="1" xfId="0" applyNumberFormat="1" applyFont="1" applyFill="1" applyBorder="1" applyAlignment="1">
      <alignment horizontal="right" vertical="center" wrapText="1"/>
    </xf>
    <xf numFmtId="175" fontId="42" fillId="8" borderId="1" xfId="0" applyNumberFormat="1" applyFont="1" applyFill="1" applyBorder="1" applyAlignment="1">
      <alignment horizontal="right" vertical="center" wrapText="1"/>
    </xf>
    <xf numFmtId="175" fontId="41" fillId="8" borderId="1" xfId="0" applyNumberFormat="1" applyFont="1" applyFill="1" applyBorder="1" applyAlignment="1">
      <alignment horizontal="right" vertical="center" wrapText="1"/>
    </xf>
    <xf numFmtId="175" fontId="41" fillId="0" borderId="1" xfId="0" applyNumberFormat="1" applyFont="1" applyFill="1" applyBorder="1" applyAlignment="1">
      <alignment horizontal="right" vertical="center" wrapText="1"/>
    </xf>
    <xf numFmtId="175" fontId="41" fillId="0" borderId="0" xfId="0" applyNumberFormat="1" applyFont="1" applyFill="1" applyBorder="1" applyAlignment="1">
      <alignment horizontal="right" vertical="center" wrapText="1"/>
    </xf>
    <xf numFmtId="4" fontId="43" fillId="0" borderId="0" xfId="0" applyNumberFormat="1" applyFont="1" applyFill="1" applyAlignment="1">
      <alignment horizontal="right" vertical="center"/>
    </xf>
    <xf numFmtId="0" fontId="43" fillId="0" borderId="0" xfId="0" applyFont="1" applyFill="1"/>
    <xf numFmtId="0" fontId="0" fillId="0" borderId="0" xfId="0" applyFont="1" applyFill="1"/>
    <xf numFmtId="0" fontId="12" fillId="8" borderId="1" xfId="0" applyFont="1" applyFill="1" applyBorder="1" applyAlignment="1">
      <alignment horizontal="left" vertical="center" wrapText="1"/>
    </xf>
    <xf numFmtId="0" fontId="3" fillId="8" borderId="12" xfId="0" applyFont="1" applyFill="1" applyBorder="1" applyAlignment="1">
      <alignment horizontal="left" vertical="center" wrapText="1"/>
    </xf>
    <xf numFmtId="175" fontId="11" fillId="8" borderId="1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center" vertical="center" wrapText="1"/>
    </xf>
    <xf numFmtId="49" fontId="12" fillId="8" borderId="1" xfId="0" applyNumberFormat="1" applyFont="1" applyFill="1" applyBorder="1" applyAlignment="1">
      <alignment horizontal="center" vertical="center" wrapText="1"/>
    </xf>
    <xf numFmtId="175" fontId="13" fillId="8" borderId="1" xfId="0" applyNumberFormat="1" applyFont="1" applyFill="1" applyBorder="1" applyAlignment="1">
      <alignment horizontal="center" vertical="center" wrapText="1"/>
    </xf>
    <xf numFmtId="0" fontId="38" fillId="8" borderId="0" xfId="0" applyFont="1" applyFill="1"/>
    <xf numFmtId="16" fontId="12" fillId="8" borderId="1" xfId="0" applyNumberFormat="1" applyFont="1" applyFill="1" applyBorder="1" applyAlignment="1">
      <alignment horizontal="center" vertical="center" wrapText="1"/>
    </xf>
    <xf numFmtId="0" fontId="34" fillId="8" borderId="0" xfId="0" applyFont="1" applyFill="1"/>
    <xf numFmtId="175" fontId="12" fillId="8" borderId="1" xfId="0" applyNumberFormat="1" applyFont="1" applyFill="1" applyBorder="1" applyAlignment="1">
      <alignment horizontal="center" vertical="center"/>
    </xf>
    <xf numFmtId="0" fontId="28" fillId="8" borderId="0" xfId="0" applyFont="1" applyFill="1"/>
    <xf numFmtId="0" fontId="13" fillId="8" borderId="1" xfId="0" applyFont="1" applyFill="1" applyBorder="1" applyAlignment="1">
      <alignment horizontal="center" vertical="center" wrapText="1"/>
    </xf>
    <xf numFmtId="175" fontId="6" fillId="8" borderId="1" xfId="0" applyNumberFormat="1" applyFont="1" applyFill="1" applyBorder="1" applyAlignment="1">
      <alignment horizontal="right"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175" fontId="11" fillId="0" borderId="1" xfId="0" applyNumberFormat="1" applyFont="1" applyFill="1" applyBorder="1" applyAlignment="1">
      <alignment horizontal="right" vertical="center" wrapText="1"/>
    </xf>
    <xf numFmtId="0" fontId="44" fillId="8" borderId="1" xfId="0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8" borderId="1" xfId="0" applyFont="1" applyFill="1" applyBorder="1" applyAlignment="1">
      <alignment horizontal="left" vertical="center" wrapText="1"/>
    </xf>
    <xf numFmtId="175" fontId="45" fillId="8" borderId="1" xfId="0" applyNumberFormat="1" applyFont="1" applyFill="1" applyBorder="1" applyAlignment="1">
      <alignment horizontal="center" vertical="center" wrapText="1"/>
    </xf>
    <xf numFmtId="175" fontId="44" fillId="8" borderId="1" xfId="0" applyNumberFormat="1" applyFont="1" applyFill="1" applyBorder="1" applyAlignment="1">
      <alignment horizontal="center" vertical="center" wrapText="1"/>
    </xf>
    <xf numFmtId="0" fontId="43" fillId="8" borderId="0" xfId="0" applyFont="1" applyFill="1"/>
    <xf numFmtId="0" fontId="6" fillId="3" borderId="0" xfId="0" applyFont="1" applyFill="1" applyAlignment="1">
      <alignment horizontal="left"/>
    </xf>
    <xf numFmtId="0" fontId="12" fillId="3" borderId="0" xfId="0" applyFont="1" applyFill="1" applyBorder="1" applyAlignment="1">
      <alignment horizontal="left" vertical="center" wrapText="1"/>
    </xf>
    <xf numFmtId="0" fontId="35" fillId="3" borderId="0" xfId="0" applyFont="1" applyFill="1" applyAlignment="1">
      <alignment horizontal="left"/>
    </xf>
    <xf numFmtId="0" fontId="38" fillId="3" borderId="0" xfId="0" applyFont="1" applyFill="1" applyAlignment="1">
      <alignment horizontal="left"/>
    </xf>
    <xf numFmtId="175" fontId="44" fillId="0" borderId="1" xfId="0" applyNumberFormat="1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75" fontId="37" fillId="8" borderId="0" xfId="0" applyNumberFormat="1" applyFont="1" applyFill="1"/>
    <xf numFmtId="175" fontId="15" fillId="8" borderId="0" xfId="0" applyNumberFormat="1" applyFont="1" applyFill="1"/>
    <xf numFmtId="0" fontId="13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left" vertical="center" wrapText="1"/>
    </xf>
    <xf numFmtId="49" fontId="13" fillId="9" borderId="1" xfId="0" applyNumberFormat="1" applyFont="1" applyFill="1" applyBorder="1" applyAlignment="1">
      <alignment horizontal="center" vertical="center" wrapText="1"/>
    </xf>
    <xf numFmtId="175" fontId="13" fillId="9" borderId="1" xfId="0" applyNumberFormat="1" applyFont="1" applyFill="1" applyBorder="1" applyAlignment="1">
      <alignment horizontal="center" vertical="center" wrapText="1"/>
    </xf>
    <xf numFmtId="175" fontId="28" fillId="9" borderId="0" xfId="0" applyNumberFormat="1" applyFont="1" applyFill="1"/>
    <xf numFmtId="0" fontId="28" fillId="9" borderId="0" xfId="0" applyFont="1" applyFill="1"/>
    <xf numFmtId="0" fontId="13" fillId="9" borderId="12" xfId="0" applyFont="1" applyFill="1" applyBorder="1" applyAlignment="1">
      <alignment horizontal="left" vertical="center" wrapText="1"/>
    </xf>
    <xf numFmtId="16" fontId="13" fillId="9" borderId="1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center" wrapText="1"/>
    </xf>
    <xf numFmtId="49" fontId="12" fillId="9" borderId="1" xfId="0" applyNumberFormat="1" applyFont="1" applyFill="1" applyBorder="1" applyAlignment="1">
      <alignment horizontal="center" vertical="center" wrapText="1"/>
    </xf>
    <xf numFmtId="4" fontId="12" fillId="9" borderId="1" xfId="0" applyNumberFormat="1" applyFont="1" applyFill="1" applyBorder="1" applyAlignment="1">
      <alignment horizontal="center" vertical="center" wrapText="1"/>
    </xf>
    <xf numFmtId="0" fontId="38" fillId="9" borderId="0" xfId="0" applyFont="1" applyFill="1"/>
    <xf numFmtId="0" fontId="12" fillId="9" borderId="1" xfId="0" applyFont="1" applyFill="1" applyBorder="1" applyAlignment="1">
      <alignment horizontal="center" vertical="center" wrapText="1"/>
    </xf>
    <xf numFmtId="0" fontId="34" fillId="3" borderId="0" xfId="0" applyFont="1" applyFill="1" applyAlignment="1">
      <alignment horizontal="right" vertical="center" wrapText="1"/>
    </xf>
    <xf numFmtId="0" fontId="12" fillId="8" borderId="1" xfId="0" applyFont="1" applyFill="1" applyBorder="1" applyAlignment="1">
      <alignment horizontal="center" vertical="center" wrapText="1"/>
    </xf>
    <xf numFmtId="4" fontId="43" fillId="3" borderId="0" xfId="0" applyNumberFormat="1" applyFont="1" applyFill="1" applyAlignment="1">
      <alignment horizontal="right" vertical="center"/>
    </xf>
    <xf numFmtId="0" fontId="43" fillId="3" borderId="0" xfId="0" applyFont="1" applyFill="1"/>
    <xf numFmtId="0" fontId="41" fillId="0" borderId="0" xfId="0" applyFont="1" applyFill="1"/>
    <xf numFmtId="0" fontId="43" fillId="3" borderId="0" xfId="0" applyFont="1" applyFill="1" applyAlignment="1">
      <alignment horizontal="right" vertical="center" wrapText="1"/>
    </xf>
    <xf numFmtId="0" fontId="41" fillId="8" borderId="1" xfId="0" applyFont="1" applyFill="1" applyBorder="1" applyAlignment="1">
      <alignment horizontal="center" vertical="center" wrapText="1"/>
    </xf>
    <xf numFmtId="175" fontId="45" fillId="0" borderId="1" xfId="0" applyNumberFormat="1" applyFont="1" applyFill="1" applyBorder="1" applyAlignment="1">
      <alignment horizontal="center" vertical="center" wrapText="1"/>
    </xf>
    <xf numFmtId="175" fontId="45" fillId="9" borderId="1" xfId="0" applyNumberFormat="1" applyFont="1" applyFill="1" applyBorder="1" applyAlignment="1">
      <alignment horizontal="center" vertical="center" wrapText="1"/>
    </xf>
    <xf numFmtId="49" fontId="44" fillId="8" borderId="1" xfId="0" applyNumberFormat="1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center" wrapText="1"/>
    </xf>
    <xf numFmtId="49" fontId="20" fillId="0" borderId="8" xfId="0" applyNumberFormat="1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left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20" fillId="0" borderId="9" xfId="0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left" vertical="center" wrapText="1"/>
    </xf>
    <xf numFmtId="49" fontId="20" fillId="3" borderId="7" xfId="0" applyNumberFormat="1" applyFont="1" applyFill="1" applyBorder="1" applyAlignment="1">
      <alignment horizontal="center" vertical="center" wrapText="1"/>
    </xf>
    <xf numFmtId="49" fontId="20" fillId="3" borderId="10" xfId="0" applyNumberFormat="1" applyFont="1" applyFill="1" applyBorder="1" applyAlignment="1">
      <alignment horizontal="center" vertical="center" wrapText="1"/>
    </xf>
    <xf numFmtId="49" fontId="20" fillId="3" borderId="9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top" wrapText="1"/>
    </xf>
    <xf numFmtId="0" fontId="20" fillId="0" borderId="0" xfId="0" applyFont="1" applyFill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20" fillId="0" borderId="18" xfId="0" applyFont="1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20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14" fontId="20" fillId="0" borderId="8" xfId="0" applyNumberFormat="1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left"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left" vertical="center" wrapText="1"/>
    </xf>
    <xf numFmtId="49" fontId="24" fillId="2" borderId="7" xfId="0" applyNumberFormat="1" applyFont="1" applyFill="1" applyBorder="1" applyAlignment="1">
      <alignment horizontal="center" vertical="center" wrapText="1"/>
    </xf>
    <xf numFmtId="49" fontId="24" fillId="2" borderId="10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30" fillId="8" borderId="23" xfId="0" applyFont="1" applyFill="1" applyBorder="1" applyAlignment="1">
      <alignment horizontal="center" vertical="center" wrapText="1"/>
    </xf>
    <xf numFmtId="0" fontId="30" fillId="8" borderId="24" xfId="0" applyFont="1" applyFill="1" applyBorder="1" applyAlignment="1">
      <alignment horizontal="center" vertical="center" wrapText="1"/>
    </xf>
    <xf numFmtId="0" fontId="30" fillId="8" borderId="13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left" vertical="center" wrapText="1"/>
    </xf>
    <xf numFmtId="0" fontId="39" fillId="8" borderId="12" xfId="0" applyFont="1" applyFill="1" applyBorder="1" applyAlignment="1">
      <alignment horizontal="left" vertical="center" wrapText="1"/>
    </xf>
    <xf numFmtId="0" fontId="30" fillId="8" borderId="1" xfId="0" applyFont="1" applyFill="1" applyBorder="1" applyAlignment="1">
      <alignment horizontal="center" vertical="center" wrapText="1"/>
    </xf>
    <xf numFmtId="0" fontId="39" fillId="8" borderId="23" xfId="0" applyFont="1" applyFill="1" applyBorder="1" applyAlignment="1">
      <alignment horizontal="left" vertical="center" wrapText="1"/>
    </xf>
    <xf numFmtId="0" fontId="39" fillId="8" borderId="24" xfId="0" applyFont="1" applyFill="1" applyBorder="1" applyAlignment="1">
      <alignment horizontal="left" vertical="center" wrapText="1"/>
    </xf>
    <xf numFmtId="0" fontId="39" fillId="8" borderId="13" xfId="0" applyFont="1" applyFill="1" applyBorder="1" applyAlignment="1">
      <alignment horizontal="left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49" fontId="39" fillId="8" borderId="23" xfId="0" applyNumberFormat="1" applyFont="1" applyFill="1" applyBorder="1" applyAlignment="1">
      <alignment horizontal="center" vertical="center" wrapText="1"/>
    </xf>
    <xf numFmtId="49" fontId="20" fillId="8" borderId="24" xfId="0" applyNumberFormat="1" applyFont="1" applyFill="1" applyBorder="1" applyAlignment="1">
      <alignment horizontal="center" vertical="center" wrapText="1"/>
    </xf>
    <xf numFmtId="49" fontId="2" fillId="8" borderId="24" xfId="0" applyNumberFormat="1" applyFont="1" applyFill="1" applyBorder="1" applyAlignment="1">
      <alignment horizontal="center" vertical="center" wrapText="1"/>
    </xf>
    <xf numFmtId="49" fontId="39" fillId="8" borderId="24" xfId="0" applyNumberFormat="1" applyFont="1" applyFill="1" applyBorder="1" applyAlignment="1">
      <alignment horizontal="center" vertical="center" wrapText="1"/>
    </xf>
    <xf numFmtId="49" fontId="39" fillId="8" borderId="13" xfId="0" applyNumberFormat="1" applyFont="1" applyFill="1" applyBorder="1" applyAlignment="1">
      <alignment horizontal="center" vertical="center" wrapText="1"/>
    </xf>
    <xf numFmtId="0" fontId="20" fillId="8" borderId="12" xfId="0" applyFont="1" applyFill="1" applyBorder="1" applyAlignment="1">
      <alignment horizontal="left" vertical="center" wrapText="1"/>
    </xf>
    <xf numFmtId="49" fontId="20" fillId="8" borderId="1" xfId="0" applyNumberFormat="1" applyFont="1" applyFill="1" applyBorder="1" applyAlignment="1">
      <alignment horizontal="center" vertical="center" wrapText="1"/>
    </xf>
    <xf numFmtId="49" fontId="39" fillId="8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24" fillId="6" borderId="24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24" fillId="6" borderId="12" xfId="0" applyFont="1" applyFill="1" applyBorder="1" applyAlignment="1">
      <alignment horizontal="left" vertical="center" wrapText="1"/>
    </xf>
    <xf numFmtId="49" fontId="39" fillId="0" borderId="23" xfId="0" applyNumberFormat="1" applyFont="1" applyFill="1" applyBorder="1" applyAlignment="1">
      <alignment horizontal="center" vertical="center" wrapText="1"/>
    </xf>
    <xf numFmtId="49" fontId="20" fillId="0" borderId="24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39" fillId="0" borderId="24" xfId="0" applyNumberFormat="1" applyFont="1" applyFill="1" applyBorder="1" applyAlignment="1">
      <alignment horizontal="center" vertical="center" wrapText="1"/>
    </xf>
    <xf numFmtId="49" fontId="39" fillId="0" borderId="13" xfId="0" applyNumberFormat="1" applyFont="1" applyFill="1" applyBorder="1" applyAlignment="1">
      <alignment horizontal="center" vertical="center" wrapText="1"/>
    </xf>
    <xf numFmtId="0" fontId="39" fillId="8" borderId="23" xfId="0" applyFont="1" applyFill="1" applyBorder="1" applyAlignment="1">
      <alignment horizontal="center" vertical="center" wrapText="1"/>
    </xf>
    <xf numFmtId="0" fontId="20" fillId="8" borderId="24" xfId="0" applyFont="1" applyFill="1" applyBorder="1" applyAlignment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39" fillId="8" borderId="24" xfId="0" applyFont="1" applyFill="1" applyBorder="1" applyAlignment="1">
      <alignment horizontal="center" vertical="center" wrapText="1"/>
    </xf>
    <xf numFmtId="0" fontId="39" fillId="8" borderId="13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left" vertical="center" wrapText="1"/>
    </xf>
    <xf numFmtId="0" fontId="24" fillId="6" borderId="24" xfId="0" applyFont="1" applyFill="1" applyBorder="1" applyAlignment="1">
      <alignment horizontal="left" vertical="center" wrapText="1"/>
    </xf>
    <xf numFmtId="0" fontId="3" fillId="6" borderId="24" xfId="0" applyFont="1" applyFill="1" applyBorder="1" applyAlignment="1">
      <alignment horizontal="left" vertical="center" wrapText="1"/>
    </xf>
    <xf numFmtId="0" fontId="3" fillId="6" borderId="13" xfId="0" applyFont="1" applyFill="1" applyBorder="1" applyAlignment="1">
      <alignment horizontal="left" vertical="center" wrapText="1"/>
    </xf>
    <xf numFmtId="0" fontId="39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4" fillId="8" borderId="12" xfId="0" applyFont="1" applyFill="1" applyBorder="1" applyAlignment="1">
      <alignment horizontal="left" vertical="center" wrapText="1"/>
    </xf>
    <xf numFmtId="0" fontId="3" fillId="8" borderId="12" xfId="0" applyFont="1" applyFill="1" applyBorder="1" applyAlignment="1">
      <alignment horizontal="left" vertical="center" wrapText="1"/>
    </xf>
    <xf numFmtId="14" fontId="39" fillId="8" borderId="1" xfId="0" applyNumberFormat="1" applyFont="1" applyFill="1" applyBorder="1" applyAlignment="1">
      <alignment horizontal="center" vertical="center" wrapText="1"/>
    </xf>
    <xf numFmtId="0" fontId="41" fillId="3" borderId="0" xfId="0" applyFont="1" applyFill="1" applyAlignment="1">
      <alignment horizontal="right" vertical="top" wrapText="1"/>
    </xf>
    <xf numFmtId="0" fontId="24" fillId="3" borderId="23" xfId="0" applyFont="1" applyFill="1" applyBorder="1" applyAlignment="1">
      <alignment horizontal="left" vertical="center" wrapText="1"/>
    </xf>
    <xf numFmtId="0" fontId="3" fillId="3" borderId="24" xfId="0" applyFont="1" applyFill="1" applyBorder="1" applyAlignment="1">
      <alignment horizontal="left" vertical="center" wrapText="1"/>
    </xf>
    <xf numFmtId="0" fontId="24" fillId="3" borderId="24" xfId="0" applyFont="1" applyFill="1" applyBorder="1" applyAlignment="1">
      <alignment horizontal="left" vertical="center" wrapText="1"/>
    </xf>
    <xf numFmtId="0" fontId="24" fillId="3" borderId="13" xfId="0" applyFont="1" applyFill="1" applyBorder="1" applyAlignment="1">
      <alignment horizontal="left" vertical="center" wrapText="1"/>
    </xf>
    <xf numFmtId="0" fontId="20" fillId="8" borderId="23" xfId="0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left" vertical="center" wrapText="1"/>
    </xf>
    <xf numFmtId="0" fontId="24" fillId="6" borderId="13" xfId="0" applyFont="1" applyFill="1" applyBorder="1" applyAlignment="1">
      <alignment horizontal="left" vertical="center" wrapText="1"/>
    </xf>
    <xf numFmtId="0" fontId="24" fillId="6" borderId="13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right" vertical="top" wrapText="1"/>
    </xf>
    <xf numFmtId="0" fontId="20" fillId="3" borderId="0" xfId="0" applyFont="1" applyFill="1" applyAlignment="1">
      <alignment horizontal="center" vertical="top" wrapText="1"/>
    </xf>
    <xf numFmtId="0" fontId="26" fillId="3" borderId="0" xfId="0" applyFont="1" applyFill="1" applyAlignment="1">
      <alignment horizontal="center" vertical="top" wrapText="1"/>
    </xf>
    <xf numFmtId="0" fontId="0" fillId="3" borderId="0" xfId="0" applyFill="1"/>
    <xf numFmtId="0" fontId="3" fillId="3" borderId="23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39" fillId="3" borderId="0" xfId="0" applyFont="1" applyFill="1" applyAlignment="1">
      <alignment horizontal="left" vertical="center" wrapText="1"/>
    </xf>
    <xf numFmtId="14" fontId="30" fillId="8" borderId="1" xfId="0" applyNumberFormat="1" applyFont="1" applyFill="1" applyBorder="1" applyAlignment="1">
      <alignment horizontal="center" vertical="center" wrapText="1"/>
    </xf>
    <xf numFmtId="0" fontId="20" fillId="8" borderId="24" xfId="0" applyFont="1" applyFill="1" applyBorder="1" applyAlignment="1">
      <alignment horizontal="left" vertical="center" wrapText="1"/>
    </xf>
    <xf numFmtId="0" fontId="2" fillId="8" borderId="24" xfId="0" applyFont="1" applyFill="1" applyBorder="1" applyAlignment="1">
      <alignment horizontal="left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24" fillId="0" borderId="0" xfId="0" applyNumberFormat="1" applyFont="1" applyAlignment="1">
      <alignment horizontal="left" wrapText="1"/>
    </xf>
    <xf numFmtId="0" fontId="17" fillId="0" borderId="0" xfId="0" applyFont="1" applyFill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top" wrapText="1"/>
    </xf>
    <xf numFmtId="0" fontId="35" fillId="3" borderId="0" xfId="0" applyFont="1" applyFill="1" applyAlignment="1">
      <alignment horizontal="left" vertical="center" wrapText="1"/>
    </xf>
    <xf numFmtId="0" fontId="35" fillId="0" borderId="0" xfId="0" applyFont="1" applyFill="1" applyAlignment="1">
      <alignment horizontal="left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41" fillId="3" borderId="0" xfId="0" applyFont="1" applyFill="1" applyAlignment="1">
      <alignment horizontal="right"/>
    </xf>
    <xf numFmtId="0" fontId="6" fillId="3" borderId="0" xfId="0" applyFont="1" applyFill="1" applyAlignment="1">
      <alignment horizontal="right" vertical="center" wrapText="1"/>
    </xf>
    <xf numFmtId="0" fontId="36" fillId="3" borderId="0" xfId="0" applyFont="1" applyFill="1" applyAlignment="1">
      <alignment horizontal="center"/>
    </xf>
    <xf numFmtId="0" fontId="36" fillId="3" borderId="25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22"/>
  <sheetViews>
    <sheetView view="pageBreakPreview" topLeftCell="B1" zoomScale="92" zoomScaleNormal="92" zoomScaleSheetLayoutView="92" workbookViewId="0">
      <pane xSplit="3" ySplit="8" topLeftCell="E9" activePane="bottomRight" state="frozen"/>
      <selection activeCell="B1" sqref="B1"/>
      <selection pane="topRight" activeCell="E1" sqref="E1"/>
      <selection pane="bottomLeft" activeCell="B9" sqref="B9"/>
      <selection pane="bottomRight" activeCell="I89" sqref="I89"/>
    </sheetView>
  </sheetViews>
  <sheetFormatPr defaultRowHeight="15"/>
  <cols>
    <col min="1" max="1" width="7.28515625" customWidth="1"/>
    <col min="2" max="2" width="34.7109375" customWidth="1"/>
    <col min="3" max="3" width="20.85546875" customWidth="1"/>
    <col min="4" max="4" width="16.42578125" customWidth="1"/>
    <col min="5" max="5" width="16.140625" customWidth="1"/>
    <col min="6" max="6" width="15.28515625" customWidth="1"/>
    <col min="7" max="7" width="15.5703125" customWidth="1"/>
    <col min="8" max="8" width="15.140625" customWidth="1"/>
    <col min="9" max="9" width="15.28515625" customWidth="1"/>
    <col min="10" max="15" width="17" customWidth="1"/>
    <col min="16" max="16" width="19.5703125" customWidth="1"/>
    <col min="17" max="17" width="12.85546875" bestFit="1" customWidth="1"/>
  </cols>
  <sheetData>
    <row r="1" spans="1:17" ht="16.7" customHeight="1">
      <c r="A1" s="268" t="s">
        <v>12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</row>
    <row r="2" spans="1:17" ht="16.7" customHeight="1">
      <c r="A2" s="268" t="s">
        <v>317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</row>
    <row r="3" spans="1:17">
      <c r="A3" s="269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</row>
    <row r="4" spans="1:17" ht="31.5" customHeight="1">
      <c r="A4" s="270" t="s">
        <v>93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</row>
    <row r="5" spans="1:17" ht="3" customHeight="1" thickBot="1">
      <c r="A5" s="271"/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</row>
    <row r="6" spans="1:17" ht="29.25" customHeight="1">
      <c r="A6" s="272" t="s">
        <v>13</v>
      </c>
      <c r="B6" s="279" t="s">
        <v>94</v>
      </c>
      <c r="C6" s="274" t="s">
        <v>14</v>
      </c>
      <c r="D6" s="51" t="s">
        <v>15</v>
      </c>
      <c r="E6" s="252" t="s">
        <v>352</v>
      </c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76" t="s">
        <v>16</v>
      </c>
    </row>
    <row r="7" spans="1:17" ht="20.45" customHeight="1">
      <c r="A7" s="273"/>
      <c r="B7" s="280"/>
      <c r="C7" s="275"/>
      <c r="D7" s="36" t="s">
        <v>17</v>
      </c>
      <c r="E7" s="36" t="s">
        <v>18</v>
      </c>
      <c r="F7" s="36" t="s">
        <v>19</v>
      </c>
      <c r="G7" s="36" t="s">
        <v>20</v>
      </c>
      <c r="H7" s="36" t="s">
        <v>21</v>
      </c>
      <c r="I7" s="36" t="s">
        <v>22</v>
      </c>
      <c r="J7" s="36" t="s">
        <v>23</v>
      </c>
      <c r="K7" s="36" t="s">
        <v>347</v>
      </c>
      <c r="L7" s="36" t="s">
        <v>348</v>
      </c>
      <c r="M7" s="36" t="s">
        <v>349</v>
      </c>
      <c r="N7" s="36" t="s">
        <v>350</v>
      </c>
      <c r="O7" s="36" t="s">
        <v>351</v>
      </c>
      <c r="P7" s="277"/>
    </row>
    <row r="8" spans="1:17" ht="15.75" thickBot="1">
      <c r="A8" s="68">
        <v>1</v>
      </c>
      <c r="B8" s="75">
        <v>2</v>
      </c>
      <c r="C8" s="5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8</v>
      </c>
      <c r="J8" s="36">
        <v>10</v>
      </c>
      <c r="K8" s="36"/>
      <c r="L8" s="36"/>
      <c r="M8" s="36"/>
      <c r="N8" s="36"/>
      <c r="O8" s="36"/>
      <c r="P8" s="41">
        <v>11</v>
      </c>
    </row>
    <row r="9" spans="1:17" s="44" customFormat="1" ht="19.5" customHeight="1">
      <c r="A9" s="285"/>
      <c r="B9" s="284" t="s">
        <v>24</v>
      </c>
      <c r="C9" s="57" t="s">
        <v>17</v>
      </c>
      <c r="D9" s="34">
        <f t="shared" ref="D9:J9" si="0">SUM(D10:D13)</f>
        <v>4026574.5460000001</v>
      </c>
      <c r="E9" s="34">
        <f t="shared" si="0"/>
        <v>66211.118999999992</v>
      </c>
      <c r="F9" s="34">
        <f t="shared" si="0"/>
        <v>81783.172999999995</v>
      </c>
      <c r="G9" s="34">
        <f t="shared" si="0"/>
        <v>72539.471000000005</v>
      </c>
      <c r="H9" s="34">
        <f t="shared" si="0"/>
        <v>366022.67700000003</v>
      </c>
      <c r="I9" s="34">
        <f t="shared" si="0"/>
        <v>1415362.3940000001</v>
      </c>
      <c r="J9" s="34">
        <f t="shared" si="0"/>
        <v>1807319.0550000002</v>
      </c>
      <c r="K9" s="34">
        <f>SUM(K10:K13)</f>
        <v>39939.256999999998</v>
      </c>
      <c r="L9" s="34">
        <f>SUM(L10:L13)</f>
        <v>43040.6</v>
      </c>
      <c r="M9" s="34">
        <f>SUM(M10:M13)</f>
        <v>43901.4</v>
      </c>
      <c r="N9" s="34">
        <f>SUM(N10:N13)</f>
        <v>44779.4</v>
      </c>
      <c r="O9" s="34">
        <f>SUM(O10:O13)</f>
        <v>45676</v>
      </c>
      <c r="P9" s="254"/>
      <c r="Q9" s="43">
        <f>SUM(D10:D13)</f>
        <v>4026574.5460000001</v>
      </c>
    </row>
    <row r="10" spans="1:17" s="46" customFormat="1" ht="19.5" customHeight="1">
      <c r="A10" s="286"/>
      <c r="B10" s="284"/>
      <c r="C10" s="57" t="s">
        <v>25</v>
      </c>
      <c r="D10" s="34">
        <f>SUM(E10:O10)</f>
        <v>3160988.54</v>
      </c>
      <c r="E10" s="34">
        <v>0</v>
      </c>
      <c r="F10" s="34">
        <v>0</v>
      </c>
      <c r="G10" s="34">
        <v>0</v>
      </c>
      <c r="H10" s="34">
        <f t="shared" ref="H10:O10" si="1">SUM(H15)</f>
        <v>169490.41</v>
      </c>
      <c r="I10" s="34">
        <f t="shared" si="1"/>
        <v>1283364.8500000001</v>
      </c>
      <c r="J10" s="34">
        <f t="shared" si="1"/>
        <v>1708133.28</v>
      </c>
      <c r="K10" s="34">
        <f t="shared" si="1"/>
        <v>0</v>
      </c>
      <c r="L10" s="34">
        <f t="shared" si="1"/>
        <v>0</v>
      </c>
      <c r="M10" s="34">
        <f t="shared" si="1"/>
        <v>0</v>
      </c>
      <c r="N10" s="34">
        <f t="shared" si="1"/>
        <v>0</v>
      </c>
      <c r="O10" s="34">
        <f t="shared" si="1"/>
        <v>0</v>
      </c>
      <c r="P10" s="254"/>
      <c r="Q10" s="45"/>
    </row>
    <row r="11" spans="1:17" s="46" customFormat="1" ht="19.5" customHeight="1">
      <c r="A11" s="286"/>
      <c r="B11" s="284"/>
      <c r="C11" s="57" t="s">
        <v>26</v>
      </c>
      <c r="D11" s="34">
        <f t="shared" ref="D11:D74" si="2">SUM(E11:O11)</f>
        <v>345644.92699999997</v>
      </c>
      <c r="E11" s="34">
        <f t="shared" ref="E11:O11" si="3">E16+E339+E360+E376</f>
        <v>12068.365</v>
      </c>
      <c r="F11" s="34">
        <f t="shared" si="3"/>
        <v>29313.718999999997</v>
      </c>
      <c r="G11" s="34">
        <f t="shared" si="3"/>
        <v>29654.145</v>
      </c>
      <c r="H11" s="34">
        <f t="shared" si="3"/>
        <v>130556.52499999999</v>
      </c>
      <c r="I11" s="34">
        <f t="shared" si="3"/>
        <v>78470.421000000002</v>
      </c>
      <c r="J11" s="34">
        <f t="shared" si="3"/>
        <v>65581.751999999993</v>
      </c>
      <c r="K11" s="34">
        <f t="shared" si="3"/>
        <v>0</v>
      </c>
      <c r="L11" s="34">
        <f t="shared" si="3"/>
        <v>0</v>
      </c>
      <c r="M11" s="34">
        <f t="shared" si="3"/>
        <v>0</v>
      </c>
      <c r="N11" s="34">
        <f t="shared" si="3"/>
        <v>0</v>
      </c>
      <c r="O11" s="34">
        <f t="shared" si="3"/>
        <v>0</v>
      </c>
      <c r="P11" s="254"/>
      <c r="Q11" s="45"/>
    </row>
    <row r="12" spans="1:17" s="46" customFormat="1" ht="19.5" customHeight="1">
      <c r="A12" s="286"/>
      <c r="B12" s="284"/>
      <c r="C12" s="57" t="s">
        <v>27</v>
      </c>
      <c r="D12" s="34">
        <f t="shared" si="2"/>
        <v>519941.07899999997</v>
      </c>
      <c r="E12" s="34">
        <f t="shared" ref="E12:O12" si="4">E17+E340+E361+E377</f>
        <v>54142.753999999994</v>
      </c>
      <c r="F12" s="34">
        <f t="shared" si="4"/>
        <v>52469.453999999998</v>
      </c>
      <c r="G12" s="34">
        <f t="shared" si="4"/>
        <v>42885.326000000001</v>
      </c>
      <c r="H12" s="34">
        <f t="shared" si="4"/>
        <v>65975.741999999998</v>
      </c>
      <c r="I12" s="34">
        <f t="shared" si="4"/>
        <v>53527.123</v>
      </c>
      <c r="J12" s="34">
        <f t="shared" si="4"/>
        <v>33604.023000000001</v>
      </c>
      <c r="K12" s="34">
        <f t="shared" si="4"/>
        <v>39939.256999999998</v>
      </c>
      <c r="L12" s="34">
        <f t="shared" si="4"/>
        <v>43040.6</v>
      </c>
      <c r="M12" s="34">
        <f t="shared" si="4"/>
        <v>43901.4</v>
      </c>
      <c r="N12" s="34">
        <f t="shared" si="4"/>
        <v>44779.4</v>
      </c>
      <c r="O12" s="34">
        <f t="shared" si="4"/>
        <v>45676</v>
      </c>
      <c r="P12" s="254"/>
      <c r="Q12" s="45"/>
    </row>
    <row r="13" spans="1:17" s="48" customFormat="1" ht="19.5" customHeight="1" thickBot="1">
      <c r="A13" s="287"/>
      <c r="B13" s="284"/>
      <c r="C13" s="57" t="s">
        <v>28</v>
      </c>
      <c r="D13" s="34">
        <f t="shared" si="2"/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254"/>
      <c r="Q13" s="47"/>
    </row>
    <row r="14" spans="1:17" s="44" customFormat="1" ht="19.5" customHeight="1">
      <c r="A14" s="285">
        <v>1</v>
      </c>
      <c r="B14" s="284" t="s">
        <v>29</v>
      </c>
      <c r="C14" s="57" t="s">
        <v>17</v>
      </c>
      <c r="D14" s="34">
        <f t="shared" si="2"/>
        <v>3744666.4200000004</v>
      </c>
      <c r="E14" s="34">
        <f t="shared" ref="E14:J14" si="5">SUM(E15:E18)</f>
        <v>44451.608</v>
      </c>
      <c r="F14" s="34">
        <f t="shared" si="5"/>
        <v>58464.266999999993</v>
      </c>
      <c r="G14" s="34">
        <f t="shared" si="5"/>
        <v>50214.070999999996</v>
      </c>
      <c r="H14" s="34">
        <f>SUM(H15:H18)</f>
        <v>331753.071</v>
      </c>
      <c r="I14" s="34">
        <f t="shared" si="5"/>
        <v>1391694.3710000003</v>
      </c>
      <c r="J14" s="34">
        <f t="shared" si="5"/>
        <v>1786731.0320000001</v>
      </c>
      <c r="K14" s="34">
        <f>SUM(K15:K18)</f>
        <v>15000</v>
      </c>
      <c r="L14" s="34">
        <f>SUM(L15:L18)</f>
        <v>16100</v>
      </c>
      <c r="M14" s="34">
        <f>SUM(M15:M18)</f>
        <v>16422</v>
      </c>
      <c r="N14" s="34">
        <f>SUM(N15:N18)</f>
        <v>16751</v>
      </c>
      <c r="O14" s="34">
        <f>SUM(O15:O18)</f>
        <v>17085</v>
      </c>
      <c r="P14" s="254" t="s">
        <v>30</v>
      </c>
      <c r="Q14" s="43">
        <f>SUM(D15:D18)</f>
        <v>3744666.42</v>
      </c>
    </row>
    <row r="15" spans="1:17" s="46" customFormat="1" ht="19.5" customHeight="1">
      <c r="A15" s="286"/>
      <c r="B15" s="284"/>
      <c r="C15" s="57" t="s">
        <v>25</v>
      </c>
      <c r="D15" s="34">
        <f t="shared" si="2"/>
        <v>3160988.54</v>
      </c>
      <c r="E15" s="34">
        <v>0</v>
      </c>
      <c r="F15" s="34">
        <v>0</v>
      </c>
      <c r="G15" s="34">
        <v>0</v>
      </c>
      <c r="H15" s="34">
        <f t="shared" ref="H15:O15" si="6">SUM(H198)</f>
        <v>169490.41</v>
      </c>
      <c r="I15" s="34">
        <f t="shared" si="6"/>
        <v>1283364.8500000001</v>
      </c>
      <c r="J15" s="34">
        <f t="shared" si="6"/>
        <v>1708133.28</v>
      </c>
      <c r="K15" s="34">
        <f t="shared" si="6"/>
        <v>0</v>
      </c>
      <c r="L15" s="34">
        <f t="shared" si="6"/>
        <v>0</v>
      </c>
      <c r="M15" s="34">
        <f t="shared" si="6"/>
        <v>0</v>
      </c>
      <c r="N15" s="34">
        <f t="shared" si="6"/>
        <v>0</v>
      </c>
      <c r="O15" s="34">
        <f t="shared" si="6"/>
        <v>0</v>
      </c>
      <c r="P15" s="254"/>
      <c r="Q15" s="45"/>
    </row>
    <row r="16" spans="1:17" s="46" customFormat="1" ht="19.5" customHeight="1">
      <c r="A16" s="286"/>
      <c r="B16" s="284"/>
      <c r="C16" s="57" t="s">
        <v>26</v>
      </c>
      <c r="D16" s="34">
        <f t="shared" si="2"/>
        <v>345644.92699999997</v>
      </c>
      <c r="E16" s="34">
        <f>SUM(E22+E28+E33+E38+E59+E64+E69+E74+E79+E84+E89+E94+E99+E104+E109+E114+E119+E124)</f>
        <v>12068.365</v>
      </c>
      <c r="F16" s="34">
        <f>SUM(F22+F129)</f>
        <v>29313.718999999997</v>
      </c>
      <c r="G16" s="34">
        <f>SUM(G22+G129)</f>
        <v>29654.145</v>
      </c>
      <c r="H16" s="34">
        <f t="shared" ref="H16:O16" si="7">SUM(H22+H129+H199+H259+H324)</f>
        <v>130556.52499999999</v>
      </c>
      <c r="I16" s="34">
        <f t="shared" si="7"/>
        <v>78470.421000000002</v>
      </c>
      <c r="J16" s="34">
        <f t="shared" si="7"/>
        <v>65581.751999999993</v>
      </c>
      <c r="K16" s="34">
        <f t="shared" si="7"/>
        <v>0</v>
      </c>
      <c r="L16" s="34">
        <f t="shared" si="7"/>
        <v>0</v>
      </c>
      <c r="M16" s="34">
        <f t="shared" si="7"/>
        <v>0</v>
      </c>
      <c r="N16" s="34">
        <f t="shared" si="7"/>
        <v>0</v>
      </c>
      <c r="O16" s="34">
        <f t="shared" si="7"/>
        <v>0</v>
      </c>
      <c r="P16" s="254"/>
      <c r="Q16" s="45"/>
    </row>
    <row r="17" spans="1:17" s="46" customFormat="1" ht="19.5" customHeight="1">
      <c r="A17" s="286"/>
      <c r="B17" s="284"/>
      <c r="C17" s="57" t="s">
        <v>27</v>
      </c>
      <c r="D17" s="34">
        <f t="shared" si="2"/>
        <v>238032.95299999998</v>
      </c>
      <c r="E17" s="34">
        <f>SUM(E23+E29+E34+E39+E44+E49+E60+E65+E70+E75+E80+E85+E90+E95+E100+E105+E110+E115+E120+E125)</f>
        <v>32383.242999999999</v>
      </c>
      <c r="F17" s="34">
        <f>SUM(F23+F29+F34+F39+F44+F49+F60+F65+F70+F75+F80+F85+F90+F95+F100+F105+F110+F115+F120+F125+F130)</f>
        <v>29150.547999999999</v>
      </c>
      <c r="G17" s="34">
        <f>SUM(G23+G29+G34+G39+G44+G49+G60+G65+G70+G75+G80+G85+G90+G95+G100+G105+G110+G115+G120+G125+G130+G54+G135)</f>
        <v>20559.925999999996</v>
      </c>
      <c r="H17" s="34">
        <f t="shared" ref="H17:O17" si="8">SUM(H23+H29+H34+H39+H44+H49+H60+H65+H70+H75+H80+H85+H90+H95+H100+H105+H110+H115+H120+H125+H130+H54+H135+H140+H145+H150+H155+H160+H165+H170+H175+H180+H185+H190+H195+H320+H325+H330+H335+H200+H260+H339)</f>
        <v>31706.135999999999</v>
      </c>
      <c r="I17" s="34">
        <f t="shared" si="8"/>
        <v>29859.1</v>
      </c>
      <c r="J17" s="34">
        <f t="shared" si="8"/>
        <v>13016</v>
      </c>
      <c r="K17" s="34">
        <f t="shared" si="8"/>
        <v>15000</v>
      </c>
      <c r="L17" s="34">
        <f t="shared" si="8"/>
        <v>16100</v>
      </c>
      <c r="M17" s="34">
        <f t="shared" si="8"/>
        <v>16422</v>
      </c>
      <c r="N17" s="34">
        <f t="shared" si="8"/>
        <v>16751</v>
      </c>
      <c r="O17" s="34">
        <f t="shared" si="8"/>
        <v>17085</v>
      </c>
      <c r="P17" s="254"/>
      <c r="Q17" s="45"/>
    </row>
    <row r="18" spans="1:17" s="48" customFormat="1" ht="19.5" customHeight="1" thickBot="1">
      <c r="A18" s="287"/>
      <c r="B18" s="284"/>
      <c r="C18" s="57" t="s">
        <v>28</v>
      </c>
      <c r="D18" s="34">
        <f t="shared" si="2"/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254"/>
      <c r="Q18" s="47"/>
    </row>
    <row r="19" spans="1:17" s="13" customFormat="1" ht="82.5" customHeight="1">
      <c r="A19" s="70" t="s">
        <v>31</v>
      </c>
      <c r="B19" s="76" t="s">
        <v>177</v>
      </c>
      <c r="C19" s="57"/>
      <c r="D19" s="34">
        <f t="shared" si="2"/>
        <v>123862.33600000001</v>
      </c>
      <c r="E19" s="34">
        <f t="shared" ref="E19:O19" si="9">E20</f>
        <v>12068.365</v>
      </c>
      <c r="F19" s="34">
        <f t="shared" si="9"/>
        <v>25824.084999999999</v>
      </c>
      <c r="G19" s="34">
        <f>G20</f>
        <v>26097.440999999999</v>
      </c>
      <c r="H19" s="34">
        <f t="shared" si="9"/>
        <v>35735.714999999997</v>
      </c>
      <c r="I19" s="34">
        <f t="shared" si="9"/>
        <v>12068.365</v>
      </c>
      <c r="J19" s="34">
        <f t="shared" si="9"/>
        <v>12068.365</v>
      </c>
      <c r="K19" s="34">
        <f t="shared" si="9"/>
        <v>0</v>
      </c>
      <c r="L19" s="34">
        <f t="shared" si="9"/>
        <v>0</v>
      </c>
      <c r="M19" s="34">
        <f t="shared" si="9"/>
        <v>0</v>
      </c>
      <c r="N19" s="34">
        <f t="shared" si="9"/>
        <v>0</v>
      </c>
      <c r="O19" s="34">
        <f t="shared" si="9"/>
        <v>0</v>
      </c>
      <c r="P19" s="77"/>
      <c r="Q19" s="26"/>
    </row>
    <row r="20" spans="1:17" ht="17.25" customHeight="1">
      <c r="A20" s="281" t="s">
        <v>101</v>
      </c>
      <c r="B20" s="256" t="s">
        <v>100</v>
      </c>
      <c r="C20" s="58" t="s">
        <v>17</v>
      </c>
      <c r="D20" s="59">
        <f>SUM(E20:O20)</f>
        <v>123862.33600000001</v>
      </c>
      <c r="E20" s="55">
        <f t="shared" ref="E20:O20" si="10">SUM(E21:E24)</f>
        <v>12068.365</v>
      </c>
      <c r="F20" s="55">
        <f t="shared" si="10"/>
        <v>25824.084999999999</v>
      </c>
      <c r="G20" s="55">
        <f t="shared" si="10"/>
        <v>26097.440999999999</v>
      </c>
      <c r="H20" s="55">
        <f t="shared" si="10"/>
        <v>35735.714999999997</v>
      </c>
      <c r="I20" s="55">
        <f t="shared" si="10"/>
        <v>12068.365</v>
      </c>
      <c r="J20" s="55">
        <f t="shared" si="10"/>
        <v>12068.365</v>
      </c>
      <c r="K20" s="55">
        <f t="shared" si="10"/>
        <v>0</v>
      </c>
      <c r="L20" s="55">
        <f t="shared" si="10"/>
        <v>0</v>
      </c>
      <c r="M20" s="55">
        <f t="shared" si="10"/>
        <v>0</v>
      </c>
      <c r="N20" s="55">
        <f t="shared" si="10"/>
        <v>0</v>
      </c>
      <c r="O20" s="55">
        <f t="shared" si="10"/>
        <v>0</v>
      </c>
      <c r="P20" s="253" t="s">
        <v>36</v>
      </c>
      <c r="Q20" s="1"/>
    </row>
    <row r="21" spans="1:17" ht="17.25" customHeight="1">
      <c r="A21" s="282"/>
      <c r="B21" s="256"/>
      <c r="C21" s="60" t="s">
        <v>25</v>
      </c>
      <c r="D21" s="34">
        <f t="shared" si="2"/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/>
      <c r="L21" s="35"/>
      <c r="M21" s="35"/>
      <c r="N21" s="35"/>
      <c r="O21" s="35"/>
      <c r="P21" s="253"/>
      <c r="Q21" s="1"/>
    </row>
    <row r="22" spans="1:17" ht="17.25" customHeight="1">
      <c r="A22" s="282"/>
      <c r="B22" s="256"/>
      <c r="C22" s="60" t="s">
        <v>26</v>
      </c>
      <c r="D22" s="34">
        <f t="shared" si="2"/>
        <v>123862.33600000001</v>
      </c>
      <c r="E22" s="35">
        <v>12068.365</v>
      </c>
      <c r="F22" s="35">
        <v>25824.084999999999</v>
      </c>
      <c r="G22" s="35">
        <v>26097.440999999999</v>
      </c>
      <c r="H22" s="35">
        <v>35735.714999999997</v>
      </c>
      <c r="I22" s="35">
        <v>12068.365</v>
      </c>
      <c r="J22" s="35">
        <v>12068.365</v>
      </c>
      <c r="K22" s="35"/>
      <c r="L22" s="35"/>
      <c r="M22" s="35"/>
      <c r="N22" s="35"/>
      <c r="O22" s="35"/>
      <c r="P22" s="253"/>
      <c r="Q22" s="1"/>
    </row>
    <row r="23" spans="1:17" ht="17.25" customHeight="1">
      <c r="A23" s="282"/>
      <c r="B23" s="256"/>
      <c r="C23" s="61" t="s">
        <v>27</v>
      </c>
      <c r="D23" s="34">
        <f t="shared" si="2"/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/>
      <c r="L23" s="30"/>
      <c r="M23" s="30"/>
      <c r="N23" s="30"/>
      <c r="O23" s="30"/>
      <c r="P23" s="253"/>
      <c r="Q23" s="1"/>
    </row>
    <row r="24" spans="1:17" ht="17.25" customHeight="1">
      <c r="A24" s="283"/>
      <c r="B24" s="256"/>
      <c r="C24" s="61" t="s">
        <v>28</v>
      </c>
      <c r="D24" s="34">
        <f t="shared" si="2"/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/>
      <c r="L24" s="30"/>
      <c r="M24" s="30"/>
      <c r="N24" s="30"/>
      <c r="O24" s="30"/>
      <c r="P24" s="253"/>
      <c r="Q24" s="1"/>
    </row>
    <row r="25" spans="1:17" s="13" customFormat="1" ht="76.5" customHeight="1">
      <c r="A25" s="70" t="s">
        <v>34</v>
      </c>
      <c r="B25" s="76" t="s">
        <v>123</v>
      </c>
      <c r="C25" s="62"/>
      <c r="D25" s="34">
        <f t="shared" si="2"/>
        <v>61513.525000000001</v>
      </c>
      <c r="E25" s="33">
        <f>E26+E31+E36+E41+E46</f>
        <v>8762.5319999999992</v>
      </c>
      <c r="F25" s="33">
        <f>F26+F31+F36+F41+F46</f>
        <v>7099.5539999999992</v>
      </c>
      <c r="G25" s="33">
        <f t="shared" ref="G25:O25" si="11">G26+G31+G36+G41+G46+G51</f>
        <v>4451.1619999999994</v>
      </c>
      <c r="H25" s="33">
        <f t="shared" si="11"/>
        <v>3365.277</v>
      </c>
      <c r="I25" s="33">
        <f t="shared" si="11"/>
        <v>2728</v>
      </c>
      <c r="J25" s="33">
        <f t="shared" si="11"/>
        <v>2728</v>
      </c>
      <c r="K25" s="33">
        <f t="shared" si="11"/>
        <v>6000</v>
      </c>
      <c r="L25" s="33">
        <f t="shared" si="11"/>
        <v>6400</v>
      </c>
      <c r="M25" s="33">
        <f t="shared" si="11"/>
        <v>6528</v>
      </c>
      <c r="N25" s="33">
        <f t="shared" si="11"/>
        <v>6659</v>
      </c>
      <c r="O25" s="33">
        <f t="shared" si="11"/>
        <v>6792</v>
      </c>
      <c r="P25" s="77"/>
      <c r="Q25" s="26"/>
    </row>
    <row r="26" spans="1:17" ht="20.45" customHeight="1">
      <c r="A26" s="263" t="s">
        <v>102</v>
      </c>
      <c r="B26" s="256" t="s">
        <v>167</v>
      </c>
      <c r="C26" s="58" t="s">
        <v>17</v>
      </c>
      <c r="D26" s="59">
        <f t="shared" si="2"/>
        <v>3000</v>
      </c>
      <c r="E26" s="55">
        <f t="shared" ref="E26:O26" si="12">SUM(E27:E30)</f>
        <v>3000</v>
      </c>
      <c r="F26" s="55">
        <f t="shared" si="12"/>
        <v>0</v>
      </c>
      <c r="G26" s="55">
        <f t="shared" si="12"/>
        <v>0</v>
      </c>
      <c r="H26" s="55">
        <f t="shared" si="12"/>
        <v>0</v>
      </c>
      <c r="I26" s="55">
        <f t="shared" si="12"/>
        <v>0</v>
      </c>
      <c r="J26" s="55">
        <f t="shared" si="12"/>
        <v>0</v>
      </c>
      <c r="K26" s="55">
        <f t="shared" si="12"/>
        <v>0</v>
      </c>
      <c r="L26" s="55">
        <f t="shared" si="12"/>
        <v>0</v>
      </c>
      <c r="M26" s="55">
        <f t="shared" si="12"/>
        <v>0</v>
      </c>
      <c r="N26" s="55">
        <f t="shared" si="12"/>
        <v>0</v>
      </c>
      <c r="O26" s="55">
        <f t="shared" si="12"/>
        <v>0</v>
      </c>
      <c r="P26" s="253" t="s">
        <v>64</v>
      </c>
      <c r="Q26" s="40">
        <f>SUM(D27:D30)</f>
        <v>3000</v>
      </c>
    </row>
    <row r="27" spans="1:17" ht="20.45" customHeight="1">
      <c r="A27" s="263"/>
      <c r="B27" s="256"/>
      <c r="C27" s="61" t="s">
        <v>25</v>
      </c>
      <c r="D27" s="34">
        <f t="shared" si="2"/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/>
      <c r="L27" s="30"/>
      <c r="M27" s="30"/>
      <c r="N27" s="30"/>
      <c r="O27" s="30"/>
      <c r="P27" s="253"/>
      <c r="Q27" s="1"/>
    </row>
    <row r="28" spans="1:17" ht="20.45" customHeight="1">
      <c r="A28" s="263"/>
      <c r="B28" s="256"/>
      <c r="C28" s="61" t="s">
        <v>26</v>
      </c>
      <c r="D28" s="34">
        <f t="shared" si="2"/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/>
      <c r="L28" s="30"/>
      <c r="M28" s="30"/>
      <c r="N28" s="30"/>
      <c r="O28" s="30"/>
      <c r="P28" s="253"/>
      <c r="Q28" s="1"/>
    </row>
    <row r="29" spans="1:17" ht="20.45" customHeight="1">
      <c r="A29" s="263"/>
      <c r="B29" s="256"/>
      <c r="C29" s="63" t="s">
        <v>27</v>
      </c>
      <c r="D29" s="34">
        <f t="shared" si="2"/>
        <v>3000</v>
      </c>
      <c r="E29" s="38">
        <f>п2!I12</f>
        <v>3000</v>
      </c>
      <c r="F29" s="38">
        <f>п2!J12</f>
        <v>0</v>
      </c>
      <c r="G29" s="38">
        <f>п2!K12</f>
        <v>0</v>
      </c>
      <c r="H29" s="38">
        <f>п2!L12</f>
        <v>0</v>
      </c>
      <c r="I29" s="38">
        <f>п2!M12</f>
        <v>0</v>
      </c>
      <c r="J29" s="30">
        <f>п2!N12</f>
        <v>0</v>
      </c>
      <c r="K29" s="30"/>
      <c r="L29" s="30"/>
      <c r="M29" s="30"/>
      <c r="N29" s="30"/>
      <c r="O29" s="30"/>
      <c r="P29" s="253"/>
      <c r="Q29" s="1"/>
    </row>
    <row r="30" spans="1:17" ht="20.45" customHeight="1">
      <c r="A30" s="263"/>
      <c r="B30" s="256"/>
      <c r="C30" s="61" t="s">
        <v>28</v>
      </c>
      <c r="D30" s="34">
        <f t="shared" si="2"/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/>
      <c r="L30" s="30"/>
      <c r="M30" s="30"/>
      <c r="N30" s="30"/>
      <c r="O30" s="30"/>
      <c r="P30" s="253"/>
      <c r="Q30" s="1"/>
    </row>
    <row r="31" spans="1:17" ht="20.45" customHeight="1">
      <c r="A31" s="263" t="s">
        <v>128</v>
      </c>
      <c r="B31" s="256" t="s">
        <v>35</v>
      </c>
      <c r="C31" s="58" t="s">
        <v>17</v>
      </c>
      <c r="D31" s="59">
        <f>SUM(E31:O31)</f>
        <v>49252.35</v>
      </c>
      <c r="E31" s="55">
        <f t="shared" ref="E31:O31" si="13">SUM(E32:E35)</f>
        <v>3762.5320000000002</v>
      </c>
      <c r="F31" s="55">
        <f t="shared" si="13"/>
        <v>2000</v>
      </c>
      <c r="G31" s="55">
        <f t="shared" si="13"/>
        <v>2428.6619999999998</v>
      </c>
      <c r="H31" s="55">
        <f t="shared" si="13"/>
        <v>3226.1559999999999</v>
      </c>
      <c r="I31" s="55">
        <f t="shared" si="13"/>
        <v>2728</v>
      </c>
      <c r="J31" s="55">
        <f t="shared" si="13"/>
        <v>2728</v>
      </c>
      <c r="K31" s="55">
        <f t="shared" si="13"/>
        <v>6000</v>
      </c>
      <c r="L31" s="55">
        <f t="shared" si="13"/>
        <v>6400</v>
      </c>
      <c r="M31" s="55">
        <f t="shared" si="13"/>
        <v>6528</v>
      </c>
      <c r="N31" s="55">
        <f t="shared" si="13"/>
        <v>6659</v>
      </c>
      <c r="O31" s="55">
        <f t="shared" si="13"/>
        <v>6792</v>
      </c>
      <c r="P31" s="253" t="s">
        <v>36</v>
      </c>
      <c r="Q31" s="40">
        <f>SUM(D32:D35)</f>
        <v>49252.35</v>
      </c>
    </row>
    <row r="32" spans="1:17" ht="20.45" customHeight="1">
      <c r="A32" s="263"/>
      <c r="B32" s="256"/>
      <c r="C32" s="61" t="s">
        <v>25</v>
      </c>
      <c r="D32" s="34">
        <f t="shared" si="2"/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/>
      <c r="L32" s="30"/>
      <c r="M32" s="30"/>
      <c r="N32" s="30"/>
      <c r="O32" s="30"/>
      <c r="P32" s="253"/>
      <c r="Q32" s="1"/>
    </row>
    <row r="33" spans="1:17" ht="20.45" customHeight="1">
      <c r="A33" s="263"/>
      <c r="B33" s="256"/>
      <c r="C33" s="61" t="s">
        <v>26</v>
      </c>
      <c r="D33" s="34">
        <f t="shared" si="2"/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/>
      <c r="L33" s="30"/>
      <c r="M33" s="30"/>
      <c r="N33" s="30"/>
      <c r="O33" s="30"/>
      <c r="P33" s="253"/>
      <c r="Q33" s="1"/>
    </row>
    <row r="34" spans="1:17" ht="20.45" customHeight="1">
      <c r="A34" s="263"/>
      <c r="B34" s="256"/>
      <c r="C34" s="63" t="s">
        <v>27</v>
      </c>
      <c r="D34" s="34">
        <f t="shared" si="2"/>
        <v>49252.35</v>
      </c>
      <c r="E34" s="38">
        <f>п2!I11</f>
        <v>3762.5320000000002</v>
      </c>
      <c r="F34" s="38">
        <f>п2!J11</f>
        <v>2000</v>
      </c>
      <c r="G34" s="38">
        <f>п2!K11</f>
        <v>2428.6619999999998</v>
      </c>
      <c r="H34" s="38">
        <v>3226.1559999999999</v>
      </c>
      <c r="I34" s="30">
        <f>п2!M11</f>
        <v>2728</v>
      </c>
      <c r="J34" s="30">
        <f>п2!N11</f>
        <v>2728</v>
      </c>
      <c r="K34" s="30">
        <v>6000</v>
      </c>
      <c r="L34" s="30">
        <v>6400</v>
      </c>
      <c r="M34" s="30">
        <f>ROUND(L34*1.02,0)</f>
        <v>6528</v>
      </c>
      <c r="N34" s="30">
        <f>ROUND(M34*1.02,0)</f>
        <v>6659</v>
      </c>
      <c r="O34" s="30">
        <f>ROUND(N34*1.02,0)</f>
        <v>6792</v>
      </c>
      <c r="P34" s="253"/>
      <c r="Q34" s="1"/>
    </row>
    <row r="35" spans="1:17" ht="20.45" customHeight="1">
      <c r="A35" s="263"/>
      <c r="B35" s="256"/>
      <c r="C35" s="61" t="s">
        <v>28</v>
      </c>
      <c r="D35" s="34">
        <f t="shared" si="2"/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/>
      <c r="L35" s="30"/>
      <c r="M35" s="30"/>
      <c r="N35" s="30"/>
      <c r="O35" s="30"/>
      <c r="P35" s="253"/>
      <c r="Q35" s="1"/>
    </row>
    <row r="36" spans="1:17" ht="20.45" customHeight="1">
      <c r="A36" s="263" t="s">
        <v>104</v>
      </c>
      <c r="B36" s="256" t="s">
        <v>178</v>
      </c>
      <c r="C36" s="58" t="s">
        <v>17</v>
      </c>
      <c r="D36" s="59">
        <f>SUM(E36:O36)</f>
        <v>1553.778</v>
      </c>
      <c r="E36" s="55">
        <f t="shared" ref="E36:O36" si="14">SUM(E37:E40)</f>
        <v>1500</v>
      </c>
      <c r="F36" s="55">
        <f t="shared" si="14"/>
        <v>53.777999999999999</v>
      </c>
      <c r="G36" s="55">
        <f t="shared" si="14"/>
        <v>0</v>
      </c>
      <c r="H36" s="55">
        <f t="shared" si="14"/>
        <v>0</v>
      </c>
      <c r="I36" s="55">
        <f t="shared" si="14"/>
        <v>0</v>
      </c>
      <c r="J36" s="55">
        <f t="shared" si="14"/>
        <v>0</v>
      </c>
      <c r="K36" s="55">
        <f t="shared" si="14"/>
        <v>0</v>
      </c>
      <c r="L36" s="55">
        <f t="shared" si="14"/>
        <v>0</v>
      </c>
      <c r="M36" s="55">
        <f t="shared" si="14"/>
        <v>0</v>
      </c>
      <c r="N36" s="55">
        <f t="shared" si="14"/>
        <v>0</v>
      </c>
      <c r="O36" s="55">
        <f t="shared" si="14"/>
        <v>0</v>
      </c>
      <c r="P36" s="253" t="s">
        <v>33</v>
      </c>
      <c r="Q36" s="40">
        <f>SUM(D37:D40)</f>
        <v>1553.778</v>
      </c>
    </row>
    <row r="37" spans="1:17" ht="20.45" customHeight="1">
      <c r="A37" s="263"/>
      <c r="B37" s="256"/>
      <c r="C37" s="61" t="s">
        <v>25</v>
      </c>
      <c r="D37" s="34">
        <f t="shared" si="2"/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/>
      <c r="L37" s="30"/>
      <c r="M37" s="30"/>
      <c r="N37" s="30"/>
      <c r="O37" s="30"/>
      <c r="P37" s="253"/>
      <c r="Q37" s="1"/>
    </row>
    <row r="38" spans="1:17" ht="20.45" customHeight="1">
      <c r="A38" s="263"/>
      <c r="B38" s="256"/>
      <c r="C38" s="61" t="s">
        <v>26</v>
      </c>
      <c r="D38" s="34">
        <f t="shared" si="2"/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/>
      <c r="L38" s="30"/>
      <c r="M38" s="30"/>
      <c r="N38" s="30"/>
      <c r="O38" s="30"/>
      <c r="P38" s="253"/>
      <c r="Q38" s="1"/>
    </row>
    <row r="39" spans="1:17" ht="20.45" customHeight="1">
      <c r="A39" s="263"/>
      <c r="B39" s="256"/>
      <c r="C39" s="61" t="s">
        <v>27</v>
      </c>
      <c r="D39" s="34">
        <f t="shared" si="2"/>
        <v>1553.778</v>
      </c>
      <c r="E39" s="30">
        <f>п2!I13</f>
        <v>1500</v>
      </c>
      <c r="F39" s="30">
        <f>п2!J13</f>
        <v>53.777999999999999</v>
      </c>
      <c r="G39" s="30">
        <f>п2!K13</f>
        <v>0</v>
      </c>
      <c r="H39" s="30">
        <f>п2!L13</f>
        <v>0</v>
      </c>
      <c r="I39" s="30">
        <f>п2!M13</f>
        <v>0</v>
      </c>
      <c r="J39" s="30">
        <f>п2!N13</f>
        <v>0</v>
      </c>
      <c r="K39" s="30"/>
      <c r="L39" s="30"/>
      <c r="M39" s="30"/>
      <c r="N39" s="30"/>
      <c r="O39" s="30"/>
      <c r="P39" s="253"/>
      <c r="Q39" s="1"/>
    </row>
    <row r="40" spans="1:17" ht="20.45" customHeight="1">
      <c r="A40" s="263"/>
      <c r="B40" s="256"/>
      <c r="C40" s="61" t="s">
        <v>28</v>
      </c>
      <c r="D40" s="34">
        <f t="shared" si="2"/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/>
      <c r="L40" s="30"/>
      <c r="M40" s="30"/>
      <c r="N40" s="30"/>
      <c r="O40" s="30"/>
      <c r="P40" s="253"/>
      <c r="Q40" s="1"/>
    </row>
    <row r="41" spans="1:17" ht="20.45" customHeight="1">
      <c r="A41" s="278" t="s">
        <v>141</v>
      </c>
      <c r="B41" s="256" t="s">
        <v>168</v>
      </c>
      <c r="C41" s="58" t="s">
        <v>17</v>
      </c>
      <c r="D41" s="59">
        <f>SUM(E41:O41)</f>
        <v>5262.6090000000004</v>
      </c>
      <c r="E41" s="55">
        <f t="shared" ref="E41:O41" si="15">SUM(E42:E45)</f>
        <v>500</v>
      </c>
      <c r="F41" s="55">
        <f t="shared" si="15"/>
        <v>2934.442</v>
      </c>
      <c r="G41" s="55">
        <f t="shared" si="15"/>
        <v>1828.1669999999999</v>
      </c>
      <c r="H41" s="55">
        <f t="shared" si="15"/>
        <v>0</v>
      </c>
      <c r="I41" s="55">
        <f t="shared" si="15"/>
        <v>0</v>
      </c>
      <c r="J41" s="55">
        <f t="shared" si="15"/>
        <v>0</v>
      </c>
      <c r="K41" s="55">
        <f t="shared" si="15"/>
        <v>0</v>
      </c>
      <c r="L41" s="55">
        <f t="shared" si="15"/>
        <v>0</v>
      </c>
      <c r="M41" s="55">
        <f t="shared" si="15"/>
        <v>0</v>
      </c>
      <c r="N41" s="55">
        <f t="shared" si="15"/>
        <v>0</v>
      </c>
      <c r="O41" s="55">
        <f t="shared" si="15"/>
        <v>0</v>
      </c>
      <c r="P41" s="253" t="s">
        <v>33</v>
      </c>
      <c r="Q41" s="40">
        <f>SUM(D42:D45)</f>
        <v>5262.6090000000004</v>
      </c>
    </row>
    <row r="42" spans="1:17" ht="20.45" customHeight="1">
      <c r="A42" s="263"/>
      <c r="B42" s="256"/>
      <c r="C42" s="61" t="s">
        <v>25</v>
      </c>
      <c r="D42" s="34">
        <f t="shared" si="2"/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/>
      <c r="L42" s="30"/>
      <c r="M42" s="30"/>
      <c r="N42" s="30"/>
      <c r="O42" s="30"/>
      <c r="P42" s="253"/>
      <c r="Q42" s="1"/>
    </row>
    <row r="43" spans="1:17" ht="20.45" customHeight="1">
      <c r="A43" s="263"/>
      <c r="B43" s="256"/>
      <c r="C43" s="61" t="s">
        <v>26</v>
      </c>
      <c r="D43" s="34">
        <f t="shared" si="2"/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/>
      <c r="L43" s="30"/>
      <c r="M43" s="30"/>
      <c r="N43" s="30"/>
      <c r="O43" s="30"/>
      <c r="P43" s="253"/>
      <c r="Q43" s="1"/>
    </row>
    <row r="44" spans="1:17" ht="20.45" customHeight="1">
      <c r="A44" s="263"/>
      <c r="B44" s="256"/>
      <c r="C44" s="61" t="s">
        <v>27</v>
      </c>
      <c r="D44" s="34">
        <f t="shared" si="2"/>
        <v>5262.6090000000004</v>
      </c>
      <c r="E44" s="30">
        <v>500</v>
      </c>
      <c r="F44" s="30">
        <f>п2!J14</f>
        <v>2934.442</v>
      </c>
      <c r="G44" s="30">
        <f>п2!K14</f>
        <v>1828.1669999999999</v>
      </c>
      <c r="H44" s="30">
        <v>0</v>
      </c>
      <c r="I44" s="30">
        <f>п2!M19</f>
        <v>0</v>
      </c>
      <c r="J44" s="30">
        <f>п2!N19</f>
        <v>0</v>
      </c>
      <c r="K44" s="30"/>
      <c r="L44" s="30"/>
      <c r="M44" s="30"/>
      <c r="N44" s="30"/>
      <c r="O44" s="30"/>
      <c r="P44" s="253"/>
      <c r="Q44" s="1"/>
    </row>
    <row r="45" spans="1:17" ht="20.45" customHeight="1">
      <c r="A45" s="263"/>
      <c r="B45" s="256"/>
      <c r="C45" s="61" t="s">
        <v>28</v>
      </c>
      <c r="D45" s="34">
        <f t="shared" si="2"/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/>
      <c r="L45" s="30"/>
      <c r="M45" s="30"/>
      <c r="N45" s="30"/>
      <c r="O45" s="30"/>
      <c r="P45" s="253"/>
      <c r="Q45" s="1"/>
    </row>
    <row r="46" spans="1:17" ht="20.45" customHeight="1">
      <c r="A46" s="263" t="s">
        <v>142</v>
      </c>
      <c r="B46" s="256" t="s">
        <v>169</v>
      </c>
      <c r="C46" s="58" t="s">
        <v>17</v>
      </c>
      <c r="D46" s="59">
        <f>SUM(E46:O46)</f>
        <v>2444.788</v>
      </c>
      <c r="E46" s="55">
        <f t="shared" ref="E46:O46" si="16">SUM(E47:E50)</f>
        <v>0</v>
      </c>
      <c r="F46" s="55">
        <f t="shared" si="16"/>
        <v>2111.3339999999998</v>
      </c>
      <c r="G46" s="55">
        <f t="shared" si="16"/>
        <v>194.333</v>
      </c>
      <c r="H46" s="55">
        <f t="shared" si="16"/>
        <v>139.12100000000001</v>
      </c>
      <c r="I46" s="55">
        <f t="shared" si="16"/>
        <v>0</v>
      </c>
      <c r="J46" s="55">
        <f t="shared" si="16"/>
        <v>0</v>
      </c>
      <c r="K46" s="55">
        <f t="shared" si="16"/>
        <v>0</v>
      </c>
      <c r="L46" s="55">
        <f t="shared" si="16"/>
        <v>0</v>
      </c>
      <c r="M46" s="55">
        <f t="shared" si="16"/>
        <v>0</v>
      </c>
      <c r="N46" s="55">
        <f t="shared" si="16"/>
        <v>0</v>
      </c>
      <c r="O46" s="55">
        <f t="shared" si="16"/>
        <v>0</v>
      </c>
      <c r="P46" s="253" t="s">
        <v>33</v>
      </c>
      <c r="Q46" s="40">
        <f>SUM(D47:D50)</f>
        <v>2444.788</v>
      </c>
    </row>
    <row r="47" spans="1:17" ht="20.45" customHeight="1">
      <c r="A47" s="263"/>
      <c r="B47" s="256"/>
      <c r="C47" s="61" t="s">
        <v>25</v>
      </c>
      <c r="D47" s="34">
        <f t="shared" si="2"/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/>
      <c r="L47" s="30"/>
      <c r="M47" s="30"/>
      <c r="N47" s="30"/>
      <c r="O47" s="30"/>
      <c r="P47" s="253"/>
      <c r="Q47" s="1"/>
    </row>
    <row r="48" spans="1:17" ht="20.45" customHeight="1">
      <c r="A48" s="263"/>
      <c r="B48" s="256"/>
      <c r="C48" s="63" t="s">
        <v>26</v>
      </c>
      <c r="D48" s="34">
        <f t="shared" si="2"/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0">
        <v>0</v>
      </c>
      <c r="K48" s="30"/>
      <c r="L48" s="30"/>
      <c r="M48" s="30"/>
      <c r="N48" s="30"/>
      <c r="O48" s="30"/>
      <c r="P48" s="253"/>
      <c r="Q48" s="1"/>
    </row>
    <row r="49" spans="1:17" ht="20.45" customHeight="1">
      <c r="A49" s="263"/>
      <c r="B49" s="256"/>
      <c r="C49" s="63" t="s">
        <v>27</v>
      </c>
      <c r="D49" s="34">
        <f t="shared" si="2"/>
        <v>2444.788</v>
      </c>
      <c r="E49" s="38">
        <v>0</v>
      </c>
      <c r="F49" s="38">
        <f>п2!J15</f>
        <v>2111.3339999999998</v>
      </c>
      <c r="G49" s="38">
        <f>п2!K15</f>
        <v>194.333</v>
      </c>
      <c r="H49" s="38">
        <f>п2!L15</f>
        <v>139.12100000000001</v>
      </c>
      <c r="I49" s="38">
        <f>п2!M24</f>
        <v>0</v>
      </c>
      <c r="J49" s="30">
        <f>п2!N24</f>
        <v>0</v>
      </c>
      <c r="K49" s="30"/>
      <c r="L49" s="30"/>
      <c r="M49" s="30"/>
      <c r="N49" s="30"/>
      <c r="O49" s="30"/>
      <c r="P49" s="253"/>
      <c r="Q49" s="1"/>
    </row>
    <row r="50" spans="1:17" ht="20.45" customHeight="1">
      <c r="A50" s="263"/>
      <c r="B50" s="256"/>
      <c r="C50" s="61" t="s">
        <v>28</v>
      </c>
      <c r="D50" s="34">
        <f t="shared" si="2"/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/>
      <c r="L50" s="30"/>
      <c r="M50" s="30"/>
      <c r="N50" s="30"/>
      <c r="O50" s="30"/>
      <c r="P50" s="253"/>
      <c r="Q50" s="1"/>
    </row>
    <row r="51" spans="1:17" ht="20.45" hidden="1" customHeight="1">
      <c r="A51" s="263" t="s">
        <v>217</v>
      </c>
      <c r="B51" s="256" t="s">
        <v>218</v>
      </c>
      <c r="C51" s="61" t="s">
        <v>17</v>
      </c>
      <c r="D51" s="34">
        <f t="shared" si="2"/>
        <v>0</v>
      </c>
      <c r="E51" s="30">
        <f t="shared" ref="E51:J51" si="17">SUM(E52:E55)</f>
        <v>0</v>
      </c>
      <c r="F51" s="30">
        <f t="shared" si="17"/>
        <v>0</v>
      </c>
      <c r="G51" s="30">
        <f t="shared" si="17"/>
        <v>0</v>
      </c>
      <c r="H51" s="30">
        <f t="shared" si="17"/>
        <v>0</v>
      </c>
      <c r="I51" s="30">
        <f t="shared" si="17"/>
        <v>0</v>
      </c>
      <c r="J51" s="30">
        <f t="shared" si="17"/>
        <v>0</v>
      </c>
      <c r="K51" s="30"/>
      <c r="L51" s="30"/>
      <c r="M51" s="30"/>
      <c r="N51" s="30"/>
      <c r="O51" s="30"/>
      <c r="P51" s="253" t="s">
        <v>33</v>
      </c>
      <c r="Q51" s="1"/>
    </row>
    <row r="52" spans="1:17" ht="20.45" hidden="1" customHeight="1">
      <c r="A52" s="263"/>
      <c r="B52" s="256"/>
      <c r="C52" s="61" t="s">
        <v>25</v>
      </c>
      <c r="D52" s="34">
        <f t="shared" si="2"/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/>
      <c r="L52" s="30"/>
      <c r="M52" s="30"/>
      <c r="N52" s="30"/>
      <c r="O52" s="30"/>
      <c r="P52" s="253"/>
      <c r="Q52" s="1"/>
    </row>
    <row r="53" spans="1:17" ht="20.45" hidden="1" customHeight="1">
      <c r="A53" s="263"/>
      <c r="B53" s="256"/>
      <c r="C53" s="61" t="s">
        <v>26</v>
      </c>
      <c r="D53" s="34">
        <f t="shared" si="2"/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/>
      <c r="L53" s="30"/>
      <c r="M53" s="30"/>
      <c r="N53" s="30"/>
      <c r="O53" s="30"/>
      <c r="P53" s="253"/>
      <c r="Q53" s="1"/>
    </row>
    <row r="54" spans="1:17" ht="20.45" hidden="1" customHeight="1">
      <c r="A54" s="263"/>
      <c r="B54" s="256"/>
      <c r="C54" s="61" t="s">
        <v>27</v>
      </c>
      <c r="D54" s="34">
        <f t="shared" si="2"/>
        <v>0</v>
      </c>
      <c r="E54" s="30">
        <v>0</v>
      </c>
      <c r="F54" s="30">
        <v>0</v>
      </c>
      <c r="G54" s="30">
        <f>п2!K16</f>
        <v>0</v>
      </c>
      <c r="H54" s="30">
        <f>п2!L16</f>
        <v>0</v>
      </c>
      <c r="I54" s="30">
        <f>п2!M16</f>
        <v>0</v>
      </c>
      <c r="J54" s="30">
        <f>п2!N16</f>
        <v>0</v>
      </c>
      <c r="K54" s="30"/>
      <c r="L54" s="30"/>
      <c r="M54" s="30"/>
      <c r="N54" s="30"/>
      <c r="O54" s="30"/>
      <c r="P54" s="253"/>
      <c r="Q54" s="1"/>
    </row>
    <row r="55" spans="1:17" ht="20.45" hidden="1" customHeight="1">
      <c r="A55" s="263"/>
      <c r="B55" s="256"/>
      <c r="C55" s="61" t="s">
        <v>28</v>
      </c>
      <c r="D55" s="34">
        <f t="shared" si="2"/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/>
      <c r="L55" s="30"/>
      <c r="M55" s="30"/>
      <c r="N55" s="30"/>
      <c r="O55" s="30"/>
      <c r="P55" s="253"/>
      <c r="Q55" s="1"/>
    </row>
    <row r="56" spans="1:17" s="13" customFormat="1" ht="92.45" customHeight="1">
      <c r="A56" s="69" t="s">
        <v>37</v>
      </c>
      <c r="B56" s="76" t="s">
        <v>124</v>
      </c>
      <c r="C56" s="62"/>
      <c r="D56" s="34">
        <f t="shared" si="2"/>
        <v>3559290.5590000004</v>
      </c>
      <c r="E56" s="33">
        <f>E57+E62+E67+E72+E77+E82+E87+E92+E97+E102+E107+E112+E117+E122+E127+E132+E137+E142+E147+E152+E157+E162+E167+E172+E177+E182+E187+E197+E192+E257+E317+E322</f>
        <v>23620.710999999999</v>
      </c>
      <c r="F56" s="33">
        <f>F57+F62+F67+F72+F77+F82+F87+F92+F97+F102+F107+F112+F117+F122+F127+F132+F137+F142+F147+F152+F157+F162+F167+F172+F177+F182+F187+F197+F192+F257+F317+F322</f>
        <v>25540.628000000004</v>
      </c>
      <c r="G56" s="33">
        <f>G57+G62+G67+G72+G77+G82+G87+G92+G97+G102+G107+G112+G117+G122+G127+G132+G137+G142+G147+G152+G157+G162+G167+G172+G177+G182+G187+G197+G192+G257+G317+G322</f>
        <v>19665.468000000001</v>
      </c>
      <c r="H56" s="33">
        <f>H57+H62+H67+H72+H77+H82+H87+H92+H97+H102+H107+H112+H117+H122+H127+H132+H137+H142+H147+H152+H157+H162+H167+H172+H177+H182+H187+H197+H192+H257+H317+H322+H327+H332</f>
        <v>292652.07900000003</v>
      </c>
      <c r="I56" s="33">
        <f>I57+I62+I67+I72+I77+I82+I87+I92+I97+I102+I107+I112+I117+I122+I127+I132+I137+I142+I147+I152+I157+I162+I167+I172+I177+I182+I187+I197+I192+I257+I317+I322+I327+I332</f>
        <v>1376898.0060000003</v>
      </c>
      <c r="J56" s="33">
        <f t="shared" ref="J56:O56" si="18">J57+J62+J67+J72+J77+J82+J87+J92+J97+J102+J107+J112+J117+J122+J127+J132+J137+J142+J147+J152+J157+J162+J167+J172+J177+J182+J187+J197+J192+J257+J317+J322</f>
        <v>1771934.6670000001</v>
      </c>
      <c r="K56" s="33">
        <f t="shared" si="18"/>
        <v>9000</v>
      </c>
      <c r="L56" s="33">
        <f t="shared" si="18"/>
        <v>9700</v>
      </c>
      <c r="M56" s="33">
        <f t="shared" si="18"/>
        <v>9894</v>
      </c>
      <c r="N56" s="33">
        <f t="shared" si="18"/>
        <v>10092</v>
      </c>
      <c r="O56" s="33">
        <f t="shared" si="18"/>
        <v>10293</v>
      </c>
      <c r="P56" s="77"/>
      <c r="Q56" s="26"/>
    </row>
    <row r="57" spans="1:17" ht="21.75" customHeight="1">
      <c r="A57" s="263" t="s">
        <v>129</v>
      </c>
      <c r="B57" s="256" t="s">
        <v>38</v>
      </c>
      <c r="C57" s="58" t="s">
        <v>17</v>
      </c>
      <c r="D57" s="59">
        <f>SUM(E57:O57)</f>
        <v>56852.62</v>
      </c>
      <c r="E57" s="55">
        <f t="shared" ref="E57:O57" si="19">SUM(E58:E61)</f>
        <v>2164</v>
      </c>
      <c r="F57" s="55">
        <f t="shared" si="19"/>
        <v>12419.37</v>
      </c>
      <c r="G57" s="55">
        <f t="shared" si="19"/>
        <v>8498.6370000000006</v>
      </c>
      <c r="H57" s="55">
        <f t="shared" si="19"/>
        <v>6047.6130000000003</v>
      </c>
      <c r="I57" s="55">
        <f t="shared" si="19"/>
        <v>3000</v>
      </c>
      <c r="J57" s="55">
        <f t="shared" si="19"/>
        <v>3000</v>
      </c>
      <c r="K57" s="55">
        <f t="shared" si="19"/>
        <v>4000</v>
      </c>
      <c r="L57" s="55">
        <f t="shared" si="19"/>
        <v>4300</v>
      </c>
      <c r="M57" s="55">
        <f t="shared" si="19"/>
        <v>4386</v>
      </c>
      <c r="N57" s="55">
        <f t="shared" si="19"/>
        <v>4474</v>
      </c>
      <c r="O57" s="55">
        <f t="shared" si="19"/>
        <v>4563</v>
      </c>
      <c r="P57" s="253" t="s">
        <v>39</v>
      </c>
      <c r="Q57" s="40">
        <f>SUM(D58:D61)</f>
        <v>56852.62</v>
      </c>
    </row>
    <row r="58" spans="1:17" ht="21.75" customHeight="1">
      <c r="A58" s="263"/>
      <c r="B58" s="256"/>
      <c r="C58" s="63" t="s">
        <v>25</v>
      </c>
      <c r="D58" s="34">
        <f t="shared" si="2"/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/>
      <c r="L58" s="38"/>
      <c r="M58" s="38"/>
      <c r="N58" s="38"/>
      <c r="O58" s="38"/>
      <c r="P58" s="253"/>
      <c r="Q58" s="1"/>
    </row>
    <row r="59" spans="1:17" ht="21.75" customHeight="1">
      <c r="A59" s="263"/>
      <c r="B59" s="256"/>
      <c r="C59" s="63" t="s">
        <v>26</v>
      </c>
      <c r="D59" s="34">
        <f t="shared" si="2"/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/>
      <c r="L59" s="38"/>
      <c r="M59" s="38"/>
      <c r="N59" s="38"/>
      <c r="O59" s="38"/>
      <c r="P59" s="253"/>
      <c r="Q59" s="1"/>
    </row>
    <row r="60" spans="1:17" ht="21.75" customHeight="1">
      <c r="A60" s="263"/>
      <c r="B60" s="256"/>
      <c r="C60" s="63" t="s">
        <v>27</v>
      </c>
      <c r="D60" s="34">
        <f t="shared" si="2"/>
        <v>56852.62</v>
      </c>
      <c r="E60" s="38">
        <f>п2!I18</f>
        <v>2164</v>
      </c>
      <c r="F60" s="38">
        <f>п2!J18</f>
        <v>12419.37</v>
      </c>
      <c r="G60" s="38">
        <f>п2!K18</f>
        <v>8498.6370000000006</v>
      </c>
      <c r="H60" s="38">
        <v>6047.6130000000003</v>
      </c>
      <c r="I60" s="38">
        <f>п2!M18</f>
        <v>3000</v>
      </c>
      <c r="J60" s="38">
        <f>п2!N18</f>
        <v>3000</v>
      </c>
      <c r="K60" s="38">
        <v>4000</v>
      </c>
      <c r="L60" s="30">
        <v>4300</v>
      </c>
      <c r="M60" s="30">
        <f>ROUND(L60*1.02,0)</f>
        <v>4386</v>
      </c>
      <c r="N60" s="30">
        <f>ROUND(M60*1.02,0)</f>
        <v>4474</v>
      </c>
      <c r="O60" s="30">
        <f>ROUND(N60*1.02,0)</f>
        <v>4563</v>
      </c>
      <c r="P60" s="253"/>
      <c r="Q60" s="1"/>
    </row>
    <row r="61" spans="1:17" ht="21.75" customHeight="1">
      <c r="A61" s="263"/>
      <c r="B61" s="256"/>
      <c r="C61" s="63" t="s">
        <v>28</v>
      </c>
      <c r="D61" s="34">
        <f t="shared" si="2"/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/>
      <c r="L61" s="38"/>
      <c r="M61" s="38"/>
      <c r="N61" s="38"/>
      <c r="O61" s="38"/>
      <c r="P61" s="253"/>
      <c r="Q61" s="1"/>
    </row>
    <row r="62" spans="1:17" ht="21.75" customHeight="1">
      <c r="A62" s="263" t="s">
        <v>130</v>
      </c>
      <c r="B62" s="256" t="s">
        <v>246</v>
      </c>
      <c r="C62" s="58" t="s">
        <v>17</v>
      </c>
      <c r="D62" s="59">
        <f>SUM(E62:O62)</f>
        <v>9249.6929999999993</v>
      </c>
      <c r="E62" s="55">
        <f t="shared" ref="E62:O62" si="20">SUM(E63:E66)</f>
        <v>1492.0740000000001</v>
      </c>
      <c r="F62" s="55">
        <f t="shared" si="20"/>
        <v>399.726</v>
      </c>
      <c r="G62" s="55">
        <f t="shared" si="20"/>
        <v>1998.296</v>
      </c>
      <c r="H62" s="55">
        <f t="shared" si="20"/>
        <v>5359.5969999999998</v>
      </c>
      <c r="I62" s="55">
        <f t="shared" si="20"/>
        <v>0</v>
      </c>
      <c r="J62" s="55">
        <f t="shared" si="20"/>
        <v>0</v>
      </c>
      <c r="K62" s="55">
        <f t="shared" si="20"/>
        <v>0</v>
      </c>
      <c r="L62" s="55">
        <f t="shared" si="20"/>
        <v>0</v>
      </c>
      <c r="M62" s="55">
        <f t="shared" si="20"/>
        <v>0</v>
      </c>
      <c r="N62" s="55">
        <f t="shared" si="20"/>
        <v>0</v>
      </c>
      <c r="O62" s="55">
        <f t="shared" si="20"/>
        <v>0</v>
      </c>
      <c r="P62" s="253" t="s">
        <v>49</v>
      </c>
      <c r="Q62" s="40">
        <f>SUM(D63:D66)</f>
        <v>9249.6929999999993</v>
      </c>
    </row>
    <row r="63" spans="1:17" ht="21.75" customHeight="1">
      <c r="A63" s="263"/>
      <c r="B63" s="256"/>
      <c r="C63" s="63" t="s">
        <v>25</v>
      </c>
      <c r="D63" s="34">
        <f t="shared" si="2"/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/>
      <c r="L63" s="38"/>
      <c r="M63" s="38"/>
      <c r="N63" s="38"/>
      <c r="O63" s="38"/>
      <c r="P63" s="253"/>
      <c r="Q63" s="1"/>
    </row>
    <row r="64" spans="1:17" ht="21.75" customHeight="1">
      <c r="A64" s="263"/>
      <c r="B64" s="256"/>
      <c r="C64" s="63" t="s">
        <v>26</v>
      </c>
      <c r="D64" s="34">
        <f t="shared" si="2"/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/>
      <c r="L64" s="38"/>
      <c r="M64" s="38"/>
      <c r="N64" s="38"/>
      <c r="O64" s="38"/>
      <c r="P64" s="253"/>
      <c r="Q64" s="1"/>
    </row>
    <row r="65" spans="1:17" ht="21.75" customHeight="1">
      <c r="A65" s="263"/>
      <c r="B65" s="256"/>
      <c r="C65" s="63" t="s">
        <v>27</v>
      </c>
      <c r="D65" s="34">
        <f t="shared" si="2"/>
        <v>9249.6929999999993</v>
      </c>
      <c r="E65" s="38">
        <f>п2!I19</f>
        <v>1492.0740000000001</v>
      </c>
      <c r="F65" s="38">
        <f>п2!J19</f>
        <v>399.726</v>
      </c>
      <c r="G65" s="38">
        <f>п2!K19</f>
        <v>1998.296</v>
      </c>
      <c r="H65" s="38">
        <v>5359.5969999999998</v>
      </c>
      <c r="I65" s="38">
        <f>п2!M19</f>
        <v>0</v>
      </c>
      <c r="J65" s="38">
        <f>п2!N19</f>
        <v>0</v>
      </c>
      <c r="K65" s="38"/>
      <c r="L65" s="38"/>
      <c r="M65" s="38"/>
      <c r="N65" s="38"/>
      <c r="O65" s="38"/>
      <c r="P65" s="253"/>
      <c r="Q65" s="1"/>
    </row>
    <row r="66" spans="1:17" ht="21.75" customHeight="1">
      <c r="A66" s="263"/>
      <c r="B66" s="256"/>
      <c r="C66" s="63" t="s">
        <v>28</v>
      </c>
      <c r="D66" s="34">
        <f t="shared" si="2"/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/>
      <c r="L66" s="38"/>
      <c r="M66" s="38"/>
      <c r="N66" s="38"/>
      <c r="O66" s="38"/>
      <c r="P66" s="253"/>
      <c r="Q66" s="1"/>
    </row>
    <row r="67" spans="1:17" ht="21.75" customHeight="1">
      <c r="A67" s="263" t="s">
        <v>247</v>
      </c>
      <c r="B67" s="256" t="s">
        <v>133</v>
      </c>
      <c r="C67" s="58" t="s">
        <v>17</v>
      </c>
      <c r="D67" s="59">
        <f>SUM(E67:O67)</f>
        <v>56872.652000000002</v>
      </c>
      <c r="E67" s="55">
        <f t="shared" ref="E67:O67" si="21">SUM(E68:E71)</f>
        <v>5849.1130000000003</v>
      </c>
      <c r="F67" s="55">
        <f t="shared" si="21"/>
        <v>5951.0749999999998</v>
      </c>
      <c r="G67" s="55">
        <f t="shared" si="21"/>
        <v>3336.0740000000001</v>
      </c>
      <c r="H67" s="55">
        <f t="shared" si="21"/>
        <v>5880.39</v>
      </c>
      <c r="I67" s="55">
        <f t="shared" si="21"/>
        <v>3300</v>
      </c>
      <c r="J67" s="55">
        <f t="shared" si="21"/>
        <v>5300</v>
      </c>
      <c r="K67" s="55">
        <f t="shared" si="21"/>
        <v>5000</v>
      </c>
      <c r="L67" s="55">
        <f t="shared" si="21"/>
        <v>5400</v>
      </c>
      <c r="M67" s="55">
        <f t="shared" si="21"/>
        <v>5508</v>
      </c>
      <c r="N67" s="55">
        <f t="shared" si="21"/>
        <v>5618</v>
      </c>
      <c r="O67" s="55">
        <f t="shared" si="21"/>
        <v>5730</v>
      </c>
      <c r="P67" s="253" t="s">
        <v>40</v>
      </c>
      <c r="Q67" s="40">
        <f>SUM(D68:D71)</f>
        <v>56872.652000000002</v>
      </c>
    </row>
    <row r="68" spans="1:17" ht="21.75" customHeight="1">
      <c r="A68" s="263"/>
      <c r="B68" s="256"/>
      <c r="C68" s="63" t="s">
        <v>25</v>
      </c>
      <c r="D68" s="34">
        <f t="shared" si="2"/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/>
      <c r="L68" s="38"/>
      <c r="M68" s="38"/>
      <c r="N68" s="38"/>
      <c r="O68" s="38"/>
      <c r="P68" s="253"/>
      <c r="Q68" s="1"/>
    </row>
    <row r="69" spans="1:17" ht="21.75" customHeight="1">
      <c r="A69" s="263"/>
      <c r="B69" s="256"/>
      <c r="C69" s="63" t="s">
        <v>26</v>
      </c>
      <c r="D69" s="34">
        <f t="shared" si="2"/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/>
      <c r="L69" s="38"/>
      <c r="M69" s="38"/>
      <c r="N69" s="38"/>
      <c r="O69" s="38"/>
      <c r="P69" s="253"/>
      <c r="Q69" s="1"/>
    </row>
    <row r="70" spans="1:17" ht="21.75" customHeight="1">
      <c r="A70" s="263"/>
      <c r="B70" s="256"/>
      <c r="C70" s="63" t="s">
        <v>27</v>
      </c>
      <c r="D70" s="34">
        <f t="shared" si="2"/>
        <v>56872.652000000002</v>
      </c>
      <c r="E70" s="38">
        <f>п2!I20</f>
        <v>5849.1130000000003</v>
      </c>
      <c r="F70" s="38">
        <f>п2!J20</f>
        <v>5951.0749999999998</v>
      </c>
      <c r="G70" s="38">
        <f>п2!K20</f>
        <v>3336.0740000000001</v>
      </c>
      <c r="H70" s="38">
        <v>5880.39</v>
      </c>
      <c r="I70" s="38">
        <f>п2!M20</f>
        <v>3300</v>
      </c>
      <c r="J70" s="38">
        <f>п2!N20</f>
        <v>5300</v>
      </c>
      <c r="K70" s="38">
        <v>5000</v>
      </c>
      <c r="L70" s="30">
        <f>ROUND(K70*1.08,0)</f>
        <v>5400</v>
      </c>
      <c r="M70" s="30">
        <f>ROUND(L70*1.02,0)</f>
        <v>5508</v>
      </c>
      <c r="N70" s="30">
        <f>ROUND(M70*1.02,0)</f>
        <v>5618</v>
      </c>
      <c r="O70" s="30">
        <f>ROUND(N70*1.02,0)</f>
        <v>5730</v>
      </c>
      <c r="P70" s="253"/>
      <c r="Q70" s="1"/>
    </row>
    <row r="71" spans="1:17" ht="21.75" customHeight="1">
      <c r="A71" s="263"/>
      <c r="B71" s="256"/>
      <c r="C71" s="63" t="s">
        <v>28</v>
      </c>
      <c r="D71" s="34">
        <f t="shared" si="2"/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/>
      <c r="L71" s="38"/>
      <c r="M71" s="38"/>
      <c r="N71" s="38"/>
      <c r="O71" s="38"/>
      <c r="P71" s="253"/>
      <c r="Q71" s="1"/>
    </row>
    <row r="72" spans="1:17" ht="21.75" customHeight="1">
      <c r="A72" s="263" t="s">
        <v>108</v>
      </c>
      <c r="B72" s="256" t="s">
        <v>41</v>
      </c>
      <c r="C72" s="58" t="s">
        <v>17</v>
      </c>
      <c r="D72" s="59">
        <f>SUM(E72:O72)</f>
        <v>0</v>
      </c>
      <c r="E72" s="55">
        <f t="shared" ref="E72:O72" si="22">SUM(E73:E76)</f>
        <v>0</v>
      </c>
      <c r="F72" s="55">
        <f t="shared" si="22"/>
        <v>0</v>
      </c>
      <c r="G72" s="55">
        <f t="shared" si="22"/>
        <v>0</v>
      </c>
      <c r="H72" s="55">
        <f t="shared" si="22"/>
        <v>0</v>
      </c>
      <c r="I72" s="55">
        <f t="shared" si="22"/>
        <v>0</v>
      </c>
      <c r="J72" s="55">
        <f t="shared" si="22"/>
        <v>0</v>
      </c>
      <c r="K72" s="55">
        <f t="shared" si="22"/>
        <v>0</v>
      </c>
      <c r="L72" s="55">
        <f t="shared" si="22"/>
        <v>0</v>
      </c>
      <c r="M72" s="55">
        <f t="shared" si="22"/>
        <v>0</v>
      </c>
      <c r="N72" s="55">
        <f t="shared" si="22"/>
        <v>0</v>
      </c>
      <c r="O72" s="55">
        <f t="shared" si="22"/>
        <v>0</v>
      </c>
      <c r="P72" s="253" t="s">
        <v>42</v>
      </c>
      <c r="Q72" s="40">
        <f>SUM(D73:D76)</f>
        <v>0</v>
      </c>
    </row>
    <row r="73" spans="1:17" ht="21.75" customHeight="1">
      <c r="A73" s="263"/>
      <c r="B73" s="256"/>
      <c r="C73" s="63" t="s">
        <v>25</v>
      </c>
      <c r="D73" s="34">
        <f t="shared" si="2"/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/>
      <c r="L73" s="38"/>
      <c r="M73" s="38"/>
      <c r="N73" s="38"/>
      <c r="O73" s="38"/>
      <c r="P73" s="253"/>
      <c r="Q73" s="1"/>
    </row>
    <row r="74" spans="1:17" ht="21.75" customHeight="1">
      <c r="A74" s="263"/>
      <c r="B74" s="256"/>
      <c r="C74" s="63" t="s">
        <v>26</v>
      </c>
      <c r="D74" s="34">
        <f t="shared" si="2"/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/>
      <c r="L74" s="38"/>
      <c r="M74" s="38"/>
      <c r="N74" s="38"/>
      <c r="O74" s="38"/>
      <c r="P74" s="253"/>
      <c r="Q74" s="1"/>
    </row>
    <row r="75" spans="1:17" ht="21.75" customHeight="1">
      <c r="A75" s="263"/>
      <c r="B75" s="256"/>
      <c r="C75" s="63" t="s">
        <v>27</v>
      </c>
      <c r="D75" s="34">
        <f t="shared" ref="D75:D138" si="23">SUM(E75:O75)</f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/>
      <c r="L75" s="38"/>
      <c r="M75" s="38"/>
      <c r="N75" s="38"/>
      <c r="O75" s="38"/>
      <c r="P75" s="253"/>
      <c r="Q75" s="1"/>
    </row>
    <row r="76" spans="1:17" ht="21.75" customHeight="1">
      <c r="A76" s="263"/>
      <c r="B76" s="256"/>
      <c r="C76" s="63" t="s">
        <v>28</v>
      </c>
      <c r="D76" s="34">
        <f t="shared" si="23"/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/>
      <c r="L76" s="38"/>
      <c r="M76" s="38"/>
      <c r="N76" s="38"/>
      <c r="O76" s="38"/>
      <c r="P76" s="253"/>
      <c r="Q76" s="1"/>
    </row>
    <row r="77" spans="1:17" ht="21.75" customHeight="1">
      <c r="A77" s="263" t="s">
        <v>238</v>
      </c>
      <c r="B77" s="256" t="s">
        <v>57</v>
      </c>
      <c r="C77" s="58" t="s">
        <v>17</v>
      </c>
      <c r="D77" s="59">
        <f t="shared" si="23"/>
        <v>1000</v>
      </c>
      <c r="E77" s="55">
        <f t="shared" ref="E77:O77" si="24">SUM(E78:E81)</f>
        <v>1000</v>
      </c>
      <c r="F77" s="55">
        <f t="shared" si="24"/>
        <v>0</v>
      </c>
      <c r="G77" s="55">
        <f t="shared" si="24"/>
        <v>0</v>
      </c>
      <c r="H77" s="55">
        <f t="shared" si="24"/>
        <v>0</v>
      </c>
      <c r="I77" s="55">
        <f t="shared" si="24"/>
        <v>0</v>
      </c>
      <c r="J77" s="55">
        <f t="shared" si="24"/>
        <v>0</v>
      </c>
      <c r="K77" s="55">
        <f t="shared" si="24"/>
        <v>0</v>
      </c>
      <c r="L77" s="55">
        <f t="shared" si="24"/>
        <v>0</v>
      </c>
      <c r="M77" s="55">
        <f t="shared" si="24"/>
        <v>0</v>
      </c>
      <c r="N77" s="55">
        <f t="shared" si="24"/>
        <v>0</v>
      </c>
      <c r="O77" s="55">
        <f t="shared" si="24"/>
        <v>0</v>
      </c>
      <c r="P77" s="253" t="s">
        <v>43</v>
      </c>
      <c r="Q77" s="40">
        <f>SUM(D78:D81)</f>
        <v>1000</v>
      </c>
    </row>
    <row r="78" spans="1:17" ht="21.75" customHeight="1">
      <c r="A78" s="263"/>
      <c r="B78" s="256"/>
      <c r="C78" s="63" t="s">
        <v>25</v>
      </c>
      <c r="D78" s="34">
        <f t="shared" si="23"/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/>
      <c r="L78" s="38"/>
      <c r="M78" s="38"/>
      <c r="N78" s="38"/>
      <c r="O78" s="38"/>
      <c r="P78" s="253"/>
      <c r="Q78" s="1"/>
    </row>
    <row r="79" spans="1:17" ht="21.75" customHeight="1">
      <c r="A79" s="263"/>
      <c r="B79" s="256"/>
      <c r="C79" s="63" t="s">
        <v>26</v>
      </c>
      <c r="D79" s="34">
        <f t="shared" si="23"/>
        <v>0</v>
      </c>
      <c r="E79" s="38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/>
      <c r="L79" s="38"/>
      <c r="M79" s="38"/>
      <c r="N79" s="38"/>
      <c r="O79" s="38"/>
      <c r="P79" s="253"/>
      <c r="Q79" s="1"/>
    </row>
    <row r="80" spans="1:17" ht="21.75" customHeight="1">
      <c r="A80" s="263"/>
      <c r="B80" s="256"/>
      <c r="C80" s="63" t="s">
        <v>27</v>
      </c>
      <c r="D80" s="34">
        <f t="shared" si="23"/>
        <v>1000</v>
      </c>
      <c r="E80" s="38">
        <f>п2!I22</f>
        <v>1000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/>
      <c r="L80" s="38"/>
      <c r="M80" s="38"/>
      <c r="N80" s="38"/>
      <c r="O80" s="38"/>
      <c r="P80" s="253"/>
      <c r="Q80" s="1"/>
    </row>
    <row r="81" spans="1:17" ht="21.75" customHeight="1">
      <c r="A81" s="263"/>
      <c r="B81" s="256"/>
      <c r="C81" s="63" t="s">
        <v>28</v>
      </c>
      <c r="D81" s="34">
        <f t="shared" si="23"/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/>
      <c r="L81" s="38"/>
      <c r="M81" s="38"/>
      <c r="N81" s="38"/>
      <c r="O81" s="38"/>
      <c r="P81" s="253"/>
      <c r="Q81" s="1"/>
    </row>
    <row r="82" spans="1:17" ht="21.75" customHeight="1">
      <c r="A82" s="263" t="s">
        <v>239</v>
      </c>
      <c r="B82" s="256" t="s">
        <v>58</v>
      </c>
      <c r="C82" s="58" t="s">
        <v>17</v>
      </c>
      <c r="D82" s="59">
        <f t="shared" si="23"/>
        <v>690.96299999999997</v>
      </c>
      <c r="E82" s="55">
        <f t="shared" ref="E82:O82" si="25">SUM(E83:E86)</f>
        <v>400</v>
      </c>
      <c r="F82" s="55">
        <f t="shared" si="25"/>
        <v>0</v>
      </c>
      <c r="G82" s="55">
        <f t="shared" si="25"/>
        <v>0</v>
      </c>
      <c r="H82" s="55">
        <f t="shared" si="25"/>
        <v>290.96300000000002</v>
      </c>
      <c r="I82" s="55">
        <f t="shared" si="25"/>
        <v>0</v>
      </c>
      <c r="J82" s="55">
        <f t="shared" si="25"/>
        <v>0</v>
      </c>
      <c r="K82" s="55">
        <f t="shared" si="25"/>
        <v>0</v>
      </c>
      <c r="L82" s="55">
        <f t="shared" si="25"/>
        <v>0</v>
      </c>
      <c r="M82" s="55">
        <f t="shared" si="25"/>
        <v>0</v>
      </c>
      <c r="N82" s="55">
        <f t="shared" si="25"/>
        <v>0</v>
      </c>
      <c r="O82" s="55">
        <f t="shared" si="25"/>
        <v>0</v>
      </c>
      <c r="P82" s="253" t="s">
        <v>43</v>
      </c>
      <c r="Q82" s="40">
        <f>SUM(D83:D86)</f>
        <v>690.96299999999997</v>
      </c>
    </row>
    <row r="83" spans="1:17" ht="21.75" customHeight="1">
      <c r="A83" s="263"/>
      <c r="B83" s="256"/>
      <c r="C83" s="63" t="s">
        <v>25</v>
      </c>
      <c r="D83" s="34">
        <f t="shared" si="23"/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/>
      <c r="L83" s="38"/>
      <c r="M83" s="38"/>
      <c r="N83" s="38"/>
      <c r="O83" s="38"/>
      <c r="P83" s="253"/>
      <c r="Q83" s="1"/>
    </row>
    <row r="84" spans="1:17" ht="21.75" customHeight="1">
      <c r="A84" s="263"/>
      <c r="B84" s="256"/>
      <c r="C84" s="63" t="s">
        <v>26</v>
      </c>
      <c r="D84" s="34">
        <f t="shared" si="23"/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/>
      <c r="L84" s="38"/>
      <c r="M84" s="38"/>
      <c r="N84" s="38"/>
      <c r="O84" s="38"/>
      <c r="P84" s="253"/>
      <c r="Q84" s="1"/>
    </row>
    <row r="85" spans="1:17" ht="21.75" customHeight="1">
      <c r="A85" s="263"/>
      <c r="B85" s="256"/>
      <c r="C85" s="63" t="s">
        <v>27</v>
      </c>
      <c r="D85" s="34">
        <f t="shared" si="23"/>
        <v>690.96299999999997</v>
      </c>
      <c r="E85" s="38">
        <f>п2!I23</f>
        <v>400</v>
      </c>
      <c r="F85" s="38">
        <v>0</v>
      </c>
      <c r="G85" s="38">
        <v>0</v>
      </c>
      <c r="H85" s="38">
        <f>п2!L23</f>
        <v>290.96300000000002</v>
      </c>
      <c r="I85" s="38">
        <v>0</v>
      </c>
      <c r="J85" s="38">
        <v>0</v>
      </c>
      <c r="K85" s="38"/>
      <c r="L85" s="38"/>
      <c r="M85" s="38"/>
      <c r="N85" s="38"/>
      <c r="O85" s="38"/>
      <c r="P85" s="253"/>
      <c r="Q85" s="1"/>
    </row>
    <row r="86" spans="1:17" ht="21.75" customHeight="1">
      <c r="A86" s="263"/>
      <c r="B86" s="256"/>
      <c r="C86" s="63" t="s">
        <v>28</v>
      </c>
      <c r="D86" s="34">
        <f t="shared" si="23"/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/>
      <c r="L86" s="38"/>
      <c r="M86" s="38"/>
      <c r="N86" s="38"/>
      <c r="O86" s="38"/>
      <c r="P86" s="253"/>
      <c r="Q86" s="1"/>
    </row>
    <row r="87" spans="1:17" ht="21.75" customHeight="1">
      <c r="A87" s="263" t="s">
        <v>240</v>
      </c>
      <c r="B87" s="256" t="s">
        <v>59</v>
      </c>
      <c r="C87" s="58" t="s">
        <v>17</v>
      </c>
      <c r="D87" s="59">
        <f t="shared" si="23"/>
        <v>576.09299999999996</v>
      </c>
      <c r="E87" s="55">
        <f t="shared" ref="E87:O87" si="26">SUM(E88:E91)</f>
        <v>576.09299999999996</v>
      </c>
      <c r="F87" s="55">
        <f t="shared" si="26"/>
        <v>0</v>
      </c>
      <c r="G87" s="55">
        <f t="shared" si="26"/>
        <v>0</v>
      </c>
      <c r="H87" s="55">
        <f t="shared" si="26"/>
        <v>0</v>
      </c>
      <c r="I87" s="55">
        <f t="shared" si="26"/>
        <v>0</v>
      </c>
      <c r="J87" s="55">
        <f t="shared" si="26"/>
        <v>0</v>
      </c>
      <c r="K87" s="55">
        <f t="shared" si="26"/>
        <v>0</v>
      </c>
      <c r="L87" s="55">
        <f t="shared" si="26"/>
        <v>0</v>
      </c>
      <c r="M87" s="55">
        <f t="shared" si="26"/>
        <v>0</v>
      </c>
      <c r="N87" s="55">
        <f t="shared" si="26"/>
        <v>0</v>
      </c>
      <c r="O87" s="55">
        <f t="shared" si="26"/>
        <v>0</v>
      </c>
      <c r="P87" s="253" t="s">
        <v>44</v>
      </c>
      <c r="Q87" s="40">
        <f>SUM(D88:D91)</f>
        <v>576.09299999999996</v>
      </c>
    </row>
    <row r="88" spans="1:17" ht="21.75" customHeight="1">
      <c r="A88" s="263"/>
      <c r="B88" s="256"/>
      <c r="C88" s="63" t="s">
        <v>25</v>
      </c>
      <c r="D88" s="34">
        <f t="shared" si="23"/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/>
      <c r="L88" s="38"/>
      <c r="M88" s="38"/>
      <c r="N88" s="38"/>
      <c r="O88" s="38"/>
      <c r="P88" s="253"/>
      <c r="Q88" s="1"/>
    </row>
    <row r="89" spans="1:17" ht="21.75" customHeight="1">
      <c r="A89" s="263"/>
      <c r="B89" s="256"/>
      <c r="C89" s="63" t="s">
        <v>26</v>
      </c>
      <c r="D89" s="34">
        <f t="shared" si="23"/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/>
      <c r="L89" s="38"/>
      <c r="M89" s="38"/>
      <c r="N89" s="38"/>
      <c r="O89" s="38"/>
      <c r="P89" s="253"/>
      <c r="Q89" s="1"/>
    </row>
    <row r="90" spans="1:17" ht="21.75" customHeight="1">
      <c r="A90" s="263"/>
      <c r="B90" s="256"/>
      <c r="C90" s="63" t="s">
        <v>27</v>
      </c>
      <c r="D90" s="34">
        <f t="shared" si="23"/>
        <v>576.09299999999996</v>
      </c>
      <c r="E90" s="38">
        <f>п2!I24</f>
        <v>576.09299999999996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/>
      <c r="L90" s="38"/>
      <c r="M90" s="38"/>
      <c r="N90" s="38"/>
      <c r="O90" s="38"/>
      <c r="P90" s="253"/>
      <c r="Q90" s="1"/>
    </row>
    <row r="91" spans="1:17" ht="21.75" customHeight="1">
      <c r="A91" s="263"/>
      <c r="B91" s="256"/>
      <c r="C91" s="63" t="s">
        <v>28</v>
      </c>
      <c r="D91" s="34">
        <f t="shared" si="23"/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/>
      <c r="L91" s="38"/>
      <c r="M91" s="38"/>
      <c r="N91" s="38"/>
      <c r="O91" s="38"/>
      <c r="P91" s="253"/>
      <c r="Q91" s="1"/>
    </row>
    <row r="92" spans="1:17" ht="21.75" customHeight="1">
      <c r="A92" s="263" t="s">
        <v>241</v>
      </c>
      <c r="B92" s="256" t="s">
        <v>45</v>
      </c>
      <c r="C92" s="58" t="s">
        <v>17</v>
      </c>
      <c r="D92" s="59">
        <f t="shared" si="23"/>
        <v>390</v>
      </c>
      <c r="E92" s="55">
        <f t="shared" ref="E92:O92" si="27">SUM(E93:E96)</f>
        <v>390</v>
      </c>
      <c r="F92" s="55">
        <f t="shared" si="27"/>
        <v>0</v>
      </c>
      <c r="G92" s="55">
        <f t="shared" si="27"/>
        <v>0</v>
      </c>
      <c r="H92" s="55">
        <f t="shared" si="27"/>
        <v>0</v>
      </c>
      <c r="I92" s="55">
        <f t="shared" si="27"/>
        <v>0</v>
      </c>
      <c r="J92" s="55">
        <f t="shared" si="27"/>
        <v>0</v>
      </c>
      <c r="K92" s="55">
        <f t="shared" si="27"/>
        <v>0</v>
      </c>
      <c r="L92" s="55">
        <f t="shared" si="27"/>
        <v>0</v>
      </c>
      <c r="M92" s="55">
        <f t="shared" si="27"/>
        <v>0</v>
      </c>
      <c r="N92" s="55">
        <f t="shared" si="27"/>
        <v>0</v>
      </c>
      <c r="O92" s="55">
        <f t="shared" si="27"/>
        <v>0</v>
      </c>
      <c r="P92" s="253" t="s">
        <v>44</v>
      </c>
      <c r="Q92" s="40">
        <f>SUM(D93:D96)</f>
        <v>390</v>
      </c>
    </row>
    <row r="93" spans="1:17" ht="21.75" customHeight="1">
      <c r="A93" s="263"/>
      <c r="B93" s="256"/>
      <c r="C93" s="64" t="s">
        <v>25</v>
      </c>
      <c r="D93" s="34">
        <f t="shared" si="23"/>
        <v>0</v>
      </c>
      <c r="E93" s="37">
        <v>0</v>
      </c>
      <c r="F93" s="37">
        <v>0</v>
      </c>
      <c r="G93" s="38">
        <v>0</v>
      </c>
      <c r="H93" s="37">
        <v>0</v>
      </c>
      <c r="I93" s="37">
        <v>0</v>
      </c>
      <c r="J93" s="37">
        <v>0</v>
      </c>
      <c r="K93" s="37"/>
      <c r="L93" s="37"/>
      <c r="M93" s="37"/>
      <c r="N93" s="37"/>
      <c r="O93" s="37"/>
      <c r="P93" s="253"/>
      <c r="Q93" s="1"/>
    </row>
    <row r="94" spans="1:17" ht="21.75" customHeight="1">
      <c r="A94" s="263"/>
      <c r="B94" s="256"/>
      <c r="C94" s="64" t="s">
        <v>26</v>
      </c>
      <c r="D94" s="34">
        <f t="shared" si="23"/>
        <v>0</v>
      </c>
      <c r="E94" s="37">
        <v>0</v>
      </c>
      <c r="F94" s="37">
        <v>0</v>
      </c>
      <c r="G94" s="38">
        <v>0</v>
      </c>
      <c r="H94" s="37">
        <v>0</v>
      </c>
      <c r="I94" s="37">
        <v>0</v>
      </c>
      <c r="J94" s="37">
        <v>0</v>
      </c>
      <c r="K94" s="37"/>
      <c r="L94" s="37"/>
      <c r="M94" s="37"/>
      <c r="N94" s="37"/>
      <c r="O94" s="37"/>
      <c r="P94" s="253"/>
      <c r="Q94" s="1"/>
    </row>
    <row r="95" spans="1:17" ht="21.75" customHeight="1">
      <c r="A95" s="263"/>
      <c r="B95" s="256"/>
      <c r="C95" s="64" t="s">
        <v>27</v>
      </c>
      <c r="D95" s="34">
        <f t="shared" si="23"/>
        <v>390</v>
      </c>
      <c r="E95" s="37">
        <f>п2!I25</f>
        <v>390</v>
      </c>
      <c r="F95" s="37">
        <v>0</v>
      </c>
      <c r="G95" s="38">
        <v>0</v>
      </c>
      <c r="H95" s="37">
        <v>0</v>
      </c>
      <c r="I95" s="37">
        <v>0</v>
      </c>
      <c r="J95" s="37">
        <v>0</v>
      </c>
      <c r="K95" s="37"/>
      <c r="L95" s="37"/>
      <c r="M95" s="37"/>
      <c r="N95" s="37"/>
      <c r="O95" s="37"/>
      <c r="P95" s="253"/>
      <c r="Q95" s="1"/>
    </row>
    <row r="96" spans="1:17" ht="21.75" customHeight="1">
      <c r="A96" s="263"/>
      <c r="B96" s="256"/>
      <c r="C96" s="64" t="s">
        <v>28</v>
      </c>
      <c r="D96" s="34">
        <f t="shared" si="23"/>
        <v>0</v>
      </c>
      <c r="E96" s="37">
        <v>0</v>
      </c>
      <c r="F96" s="37">
        <v>0</v>
      </c>
      <c r="G96" s="38">
        <v>0</v>
      </c>
      <c r="H96" s="37">
        <v>0</v>
      </c>
      <c r="I96" s="37">
        <v>0</v>
      </c>
      <c r="J96" s="37">
        <v>0</v>
      </c>
      <c r="K96" s="37"/>
      <c r="L96" s="37"/>
      <c r="M96" s="37"/>
      <c r="N96" s="37"/>
      <c r="O96" s="37"/>
      <c r="P96" s="253"/>
      <c r="Q96" s="1"/>
    </row>
    <row r="97" spans="1:17" ht="21.75" customHeight="1">
      <c r="A97" s="263" t="s">
        <v>242</v>
      </c>
      <c r="B97" s="256" t="s">
        <v>60</v>
      </c>
      <c r="C97" s="58" t="s">
        <v>17</v>
      </c>
      <c r="D97" s="59">
        <f t="shared" si="23"/>
        <v>881.08500000000004</v>
      </c>
      <c r="E97" s="55">
        <f t="shared" ref="E97:O97" si="28">SUM(E98:E101)</f>
        <v>881.08500000000004</v>
      </c>
      <c r="F97" s="55">
        <f t="shared" si="28"/>
        <v>0</v>
      </c>
      <c r="G97" s="55">
        <f t="shared" si="28"/>
        <v>0</v>
      </c>
      <c r="H97" s="55">
        <f t="shared" si="28"/>
        <v>0</v>
      </c>
      <c r="I97" s="55">
        <f t="shared" si="28"/>
        <v>0</v>
      </c>
      <c r="J97" s="55">
        <f t="shared" si="28"/>
        <v>0</v>
      </c>
      <c r="K97" s="55">
        <f t="shared" si="28"/>
        <v>0</v>
      </c>
      <c r="L97" s="55">
        <f t="shared" si="28"/>
        <v>0</v>
      </c>
      <c r="M97" s="55">
        <f t="shared" si="28"/>
        <v>0</v>
      </c>
      <c r="N97" s="55">
        <f t="shared" si="28"/>
        <v>0</v>
      </c>
      <c r="O97" s="55">
        <f t="shared" si="28"/>
        <v>0</v>
      </c>
      <c r="P97" s="253" t="s">
        <v>44</v>
      </c>
      <c r="Q97" s="40">
        <f>SUM(D98:D101)</f>
        <v>881.08500000000004</v>
      </c>
    </row>
    <row r="98" spans="1:17" ht="21.75" customHeight="1">
      <c r="A98" s="263"/>
      <c r="B98" s="256"/>
      <c r="C98" s="64" t="s">
        <v>25</v>
      </c>
      <c r="D98" s="34">
        <f t="shared" si="23"/>
        <v>0</v>
      </c>
      <c r="E98" s="37">
        <v>0</v>
      </c>
      <c r="F98" s="37">
        <v>0</v>
      </c>
      <c r="G98" s="38">
        <v>0</v>
      </c>
      <c r="H98" s="37">
        <v>0</v>
      </c>
      <c r="I98" s="37">
        <v>0</v>
      </c>
      <c r="J98" s="37">
        <v>0</v>
      </c>
      <c r="K98" s="37"/>
      <c r="L98" s="37"/>
      <c r="M98" s="37"/>
      <c r="N98" s="37"/>
      <c r="O98" s="37"/>
      <c r="P98" s="253"/>
      <c r="Q98" s="1"/>
    </row>
    <row r="99" spans="1:17" ht="21.75" customHeight="1">
      <c r="A99" s="263"/>
      <c r="B99" s="256"/>
      <c r="C99" s="64" t="s">
        <v>26</v>
      </c>
      <c r="D99" s="34">
        <f t="shared" si="23"/>
        <v>0</v>
      </c>
      <c r="E99" s="37">
        <v>0</v>
      </c>
      <c r="F99" s="37">
        <v>0</v>
      </c>
      <c r="G99" s="38">
        <v>0</v>
      </c>
      <c r="H99" s="37">
        <v>0</v>
      </c>
      <c r="I99" s="37">
        <v>0</v>
      </c>
      <c r="J99" s="37">
        <v>0</v>
      </c>
      <c r="K99" s="37"/>
      <c r="L99" s="37"/>
      <c r="M99" s="37"/>
      <c r="N99" s="37"/>
      <c r="O99" s="37"/>
      <c r="P99" s="253"/>
      <c r="Q99" s="1"/>
    </row>
    <row r="100" spans="1:17" ht="21.75" customHeight="1">
      <c r="A100" s="263"/>
      <c r="B100" s="256"/>
      <c r="C100" s="64" t="s">
        <v>27</v>
      </c>
      <c r="D100" s="34">
        <f t="shared" si="23"/>
        <v>881.08500000000004</v>
      </c>
      <c r="E100" s="37">
        <f>п2!I26</f>
        <v>881.08500000000004</v>
      </c>
      <c r="F100" s="37">
        <v>0</v>
      </c>
      <c r="G100" s="38">
        <v>0</v>
      </c>
      <c r="H100" s="37">
        <v>0</v>
      </c>
      <c r="I100" s="37">
        <v>0</v>
      </c>
      <c r="J100" s="37">
        <v>0</v>
      </c>
      <c r="K100" s="37"/>
      <c r="L100" s="37"/>
      <c r="M100" s="37"/>
      <c r="N100" s="37"/>
      <c r="O100" s="37"/>
      <c r="P100" s="253"/>
      <c r="Q100" s="1"/>
    </row>
    <row r="101" spans="1:17" ht="21.75" customHeight="1">
      <c r="A101" s="263"/>
      <c r="B101" s="256"/>
      <c r="C101" s="64" t="s">
        <v>28</v>
      </c>
      <c r="D101" s="34">
        <f t="shared" si="23"/>
        <v>0</v>
      </c>
      <c r="E101" s="37">
        <v>0</v>
      </c>
      <c r="F101" s="37">
        <v>0</v>
      </c>
      <c r="G101" s="38">
        <v>0</v>
      </c>
      <c r="H101" s="37">
        <v>0</v>
      </c>
      <c r="I101" s="37">
        <v>0</v>
      </c>
      <c r="J101" s="37">
        <v>0</v>
      </c>
      <c r="K101" s="37"/>
      <c r="L101" s="37"/>
      <c r="M101" s="37"/>
      <c r="N101" s="37"/>
      <c r="O101" s="37"/>
      <c r="P101" s="253"/>
      <c r="Q101" s="1"/>
    </row>
    <row r="102" spans="1:17" ht="21.75" customHeight="1">
      <c r="A102" s="263" t="s">
        <v>281</v>
      </c>
      <c r="B102" s="256" t="s">
        <v>170</v>
      </c>
      <c r="C102" s="58" t="s">
        <v>17</v>
      </c>
      <c r="D102" s="59">
        <f t="shared" si="23"/>
        <v>7836.4139999999998</v>
      </c>
      <c r="E102" s="55">
        <f t="shared" ref="E102:O102" si="29">SUM(E103:E106)</f>
        <v>6090.0609999999997</v>
      </c>
      <c r="F102" s="55">
        <f t="shared" si="29"/>
        <v>1744.9659999999999</v>
      </c>
      <c r="G102" s="55">
        <f t="shared" si="29"/>
        <v>1.387</v>
      </c>
      <c r="H102" s="55">
        <f t="shared" si="29"/>
        <v>0</v>
      </c>
      <c r="I102" s="55">
        <f t="shared" si="29"/>
        <v>0</v>
      </c>
      <c r="J102" s="55">
        <f t="shared" si="29"/>
        <v>0</v>
      </c>
      <c r="K102" s="55">
        <f t="shared" si="29"/>
        <v>0</v>
      </c>
      <c r="L102" s="55">
        <f t="shared" si="29"/>
        <v>0</v>
      </c>
      <c r="M102" s="55">
        <f t="shared" si="29"/>
        <v>0</v>
      </c>
      <c r="N102" s="55">
        <f t="shared" si="29"/>
        <v>0</v>
      </c>
      <c r="O102" s="55">
        <f t="shared" si="29"/>
        <v>0</v>
      </c>
      <c r="P102" s="253" t="s">
        <v>65</v>
      </c>
      <c r="Q102" s="40">
        <f>SUM(D103:D106)</f>
        <v>7836.4139999999998</v>
      </c>
    </row>
    <row r="103" spans="1:17" ht="21.75" customHeight="1">
      <c r="A103" s="263"/>
      <c r="B103" s="256"/>
      <c r="C103" s="64" t="s">
        <v>25</v>
      </c>
      <c r="D103" s="34">
        <f t="shared" si="23"/>
        <v>0</v>
      </c>
      <c r="E103" s="37">
        <v>0</v>
      </c>
      <c r="F103" s="37">
        <v>0</v>
      </c>
      <c r="G103" s="38">
        <v>0</v>
      </c>
      <c r="H103" s="37">
        <v>0</v>
      </c>
      <c r="I103" s="37">
        <v>0</v>
      </c>
      <c r="J103" s="37">
        <v>0</v>
      </c>
      <c r="K103" s="37"/>
      <c r="L103" s="37"/>
      <c r="M103" s="37"/>
      <c r="N103" s="37"/>
      <c r="O103" s="37"/>
      <c r="P103" s="253"/>
      <c r="Q103" s="1"/>
    </row>
    <row r="104" spans="1:17" ht="21.75" customHeight="1">
      <c r="A104" s="263"/>
      <c r="B104" s="256"/>
      <c r="C104" s="64" t="s">
        <v>26</v>
      </c>
      <c r="D104" s="34">
        <f t="shared" si="23"/>
        <v>0</v>
      </c>
      <c r="E104" s="37">
        <v>0</v>
      </c>
      <c r="F104" s="37">
        <v>0</v>
      </c>
      <c r="G104" s="38">
        <v>0</v>
      </c>
      <c r="H104" s="37">
        <v>0</v>
      </c>
      <c r="I104" s="37">
        <v>0</v>
      </c>
      <c r="J104" s="37">
        <v>0</v>
      </c>
      <c r="K104" s="37"/>
      <c r="L104" s="37"/>
      <c r="M104" s="37"/>
      <c r="N104" s="37"/>
      <c r="O104" s="37"/>
      <c r="P104" s="253"/>
      <c r="Q104" s="1"/>
    </row>
    <row r="105" spans="1:17" ht="21.75" customHeight="1">
      <c r="A105" s="263"/>
      <c r="B105" s="256"/>
      <c r="C105" s="64" t="s">
        <v>27</v>
      </c>
      <c r="D105" s="34">
        <f t="shared" si="23"/>
        <v>7836.4139999999998</v>
      </c>
      <c r="E105" s="37">
        <f>п2!I27</f>
        <v>6090.0609999999997</v>
      </c>
      <c r="F105" s="37">
        <f>п2!J27</f>
        <v>1744.9659999999999</v>
      </c>
      <c r="G105" s="38">
        <f>п2!K27</f>
        <v>1.387</v>
      </c>
      <c r="H105" s="37">
        <v>0</v>
      </c>
      <c r="I105" s="37">
        <v>0</v>
      </c>
      <c r="J105" s="37">
        <v>0</v>
      </c>
      <c r="K105" s="37"/>
      <c r="L105" s="37"/>
      <c r="M105" s="37"/>
      <c r="N105" s="37"/>
      <c r="O105" s="37"/>
      <c r="P105" s="253"/>
      <c r="Q105" s="1"/>
    </row>
    <row r="106" spans="1:17" ht="21.75" customHeight="1">
      <c r="A106" s="263"/>
      <c r="B106" s="256"/>
      <c r="C106" s="64" t="s">
        <v>28</v>
      </c>
      <c r="D106" s="34">
        <f t="shared" si="23"/>
        <v>0</v>
      </c>
      <c r="E106" s="37">
        <v>0</v>
      </c>
      <c r="F106" s="37">
        <v>0</v>
      </c>
      <c r="G106" s="38">
        <v>0</v>
      </c>
      <c r="H106" s="37">
        <v>0</v>
      </c>
      <c r="I106" s="37">
        <v>0</v>
      </c>
      <c r="J106" s="37">
        <v>0</v>
      </c>
      <c r="K106" s="37"/>
      <c r="L106" s="37"/>
      <c r="M106" s="37"/>
      <c r="N106" s="37"/>
      <c r="O106" s="37"/>
      <c r="P106" s="253"/>
      <c r="Q106" s="1"/>
    </row>
    <row r="107" spans="1:17" ht="21.75" customHeight="1">
      <c r="A107" s="263" t="s">
        <v>282</v>
      </c>
      <c r="B107" s="256" t="s">
        <v>62</v>
      </c>
      <c r="C107" s="58" t="s">
        <v>17</v>
      </c>
      <c r="D107" s="59">
        <f t="shared" si="23"/>
        <v>437.46800000000002</v>
      </c>
      <c r="E107" s="55">
        <f t="shared" ref="E107:O107" si="30">SUM(E108:E111)</f>
        <v>437.46800000000002</v>
      </c>
      <c r="F107" s="55">
        <f t="shared" si="30"/>
        <v>0</v>
      </c>
      <c r="G107" s="55">
        <f t="shared" si="30"/>
        <v>0</v>
      </c>
      <c r="H107" s="55">
        <f t="shared" si="30"/>
        <v>0</v>
      </c>
      <c r="I107" s="55">
        <f t="shared" si="30"/>
        <v>0</v>
      </c>
      <c r="J107" s="55">
        <f t="shared" si="30"/>
        <v>0</v>
      </c>
      <c r="K107" s="55">
        <f t="shared" si="30"/>
        <v>0</v>
      </c>
      <c r="L107" s="55">
        <f t="shared" si="30"/>
        <v>0</v>
      </c>
      <c r="M107" s="55">
        <f t="shared" si="30"/>
        <v>0</v>
      </c>
      <c r="N107" s="55">
        <f t="shared" si="30"/>
        <v>0</v>
      </c>
      <c r="O107" s="55">
        <f t="shared" si="30"/>
        <v>0</v>
      </c>
      <c r="P107" s="253" t="s">
        <v>43</v>
      </c>
      <c r="Q107" s="40">
        <f>SUM(D108:D111)</f>
        <v>437.46800000000002</v>
      </c>
    </row>
    <row r="108" spans="1:17" ht="21.75" customHeight="1">
      <c r="A108" s="263"/>
      <c r="B108" s="256"/>
      <c r="C108" s="64" t="s">
        <v>25</v>
      </c>
      <c r="D108" s="34">
        <f t="shared" si="23"/>
        <v>0</v>
      </c>
      <c r="E108" s="37">
        <v>0</v>
      </c>
      <c r="F108" s="37">
        <v>0</v>
      </c>
      <c r="G108" s="38">
        <v>0</v>
      </c>
      <c r="H108" s="37">
        <v>0</v>
      </c>
      <c r="I108" s="37">
        <v>0</v>
      </c>
      <c r="J108" s="37">
        <v>0</v>
      </c>
      <c r="K108" s="37"/>
      <c r="L108" s="37"/>
      <c r="M108" s="37"/>
      <c r="N108" s="37"/>
      <c r="O108" s="37"/>
      <c r="P108" s="253"/>
      <c r="Q108" s="1"/>
    </row>
    <row r="109" spans="1:17" ht="21.75" customHeight="1">
      <c r="A109" s="263"/>
      <c r="B109" s="256"/>
      <c r="C109" s="64" t="s">
        <v>26</v>
      </c>
      <c r="D109" s="34">
        <f t="shared" si="23"/>
        <v>0</v>
      </c>
      <c r="E109" s="37">
        <v>0</v>
      </c>
      <c r="F109" s="37">
        <v>0</v>
      </c>
      <c r="G109" s="38">
        <v>0</v>
      </c>
      <c r="H109" s="37">
        <v>0</v>
      </c>
      <c r="I109" s="37">
        <v>0</v>
      </c>
      <c r="J109" s="37">
        <v>0</v>
      </c>
      <c r="K109" s="37"/>
      <c r="L109" s="37"/>
      <c r="M109" s="37"/>
      <c r="N109" s="37"/>
      <c r="O109" s="37"/>
      <c r="P109" s="253"/>
      <c r="Q109" s="1"/>
    </row>
    <row r="110" spans="1:17" ht="21.75" customHeight="1">
      <c r="A110" s="263"/>
      <c r="B110" s="256"/>
      <c r="C110" s="64" t="s">
        <v>27</v>
      </c>
      <c r="D110" s="34">
        <f t="shared" si="23"/>
        <v>437.46800000000002</v>
      </c>
      <c r="E110" s="37">
        <f>п2!I28</f>
        <v>437.46800000000002</v>
      </c>
      <c r="F110" s="37">
        <v>0</v>
      </c>
      <c r="G110" s="38">
        <v>0</v>
      </c>
      <c r="H110" s="37">
        <v>0</v>
      </c>
      <c r="I110" s="37">
        <v>0</v>
      </c>
      <c r="J110" s="37">
        <v>0</v>
      </c>
      <c r="K110" s="37"/>
      <c r="L110" s="37"/>
      <c r="M110" s="37"/>
      <c r="N110" s="37"/>
      <c r="O110" s="37"/>
      <c r="P110" s="253"/>
      <c r="Q110" s="1"/>
    </row>
    <row r="111" spans="1:17" ht="21.75" customHeight="1">
      <c r="A111" s="263"/>
      <c r="B111" s="256"/>
      <c r="C111" s="64" t="s">
        <v>28</v>
      </c>
      <c r="D111" s="34">
        <f t="shared" si="23"/>
        <v>0</v>
      </c>
      <c r="E111" s="37">
        <v>0</v>
      </c>
      <c r="F111" s="37">
        <v>0</v>
      </c>
      <c r="G111" s="38">
        <v>0</v>
      </c>
      <c r="H111" s="37">
        <v>0</v>
      </c>
      <c r="I111" s="37">
        <v>0</v>
      </c>
      <c r="J111" s="37">
        <v>0</v>
      </c>
      <c r="K111" s="37"/>
      <c r="L111" s="37"/>
      <c r="M111" s="37"/>
      <c r="N111" s="37"/>
      <c r="O111" s="37"/>
      <c r="P111" s="253"/>
      <c r="Q111" s="1"/>
    </row>
    <row r="112" spans="1:17" ht="21.75" customHeight="1">
      <c r="A112" s="263" t="s">
        <v>283</v>
      </c>
      <c r="B112" s="256" t="s">
        <v>46</v>
      </c>
      <c r="C112" s="58" t="s">
        <v>17</v>
      </c>
      <c r="D112" s="59">
        <f t="shared" si="23"/>
        <v>2939.498</v>
      </c>
      <c r="E112" s="55">
        <f t="shared" ref="E112:O112" si="31">SUM(E113:E116)</f>
        <v>2939.498</v>
      </c>
      <c r="F112" s="55">
        <f t="shared" si="31"/>
        <v>0</v>
      </c>
      <c r="G112" s="55">
        <f t="shared" si="31"/>
        <v>0</v>
      </c>
      <c r="H112" s="55">
        <f t="shared" si="31"/>
        <v>0</v>
      </c>
      <c r="I112" s="55">
        <f t="shared" si="31"/>
        <v>0</v>
      </c>
      <c r="J112" s="55">
        <f t="shared" si="31"/>
        <v>0</v>
      </c>
      <c r="K112" s="55">
        <f t="shared" si="31"/>
        <v>0</v>
      </c>
      <c r="L112" s="55">
        <f t="shared" si="31"/>
        <v>0</v>
      </c>
      <c r="M112" s="55">
        <f t="shared" si="31"/>
        <v>0</v>
      </c>
      <c r="N112" s="55">
        <f t="shared" si="31"/>
        <v>0</v>
      </c>
      <c r="O112" s="55">
        <f t="shared" si="31"/>
        <v>0</v>
      </c>
      <c r="P112" s="253" t="s">
        <v>44</v>
      </c>
      <c r="Q112" s="40">
        <f>SUM(D113:D116)</f>
        <v>2939.498</v>
      </c>
    </row>
    <row r="113" spans="1:17" ht="21.75" customHeight="1">
      <c r="A113" s="263"/>
      <c r="B113" s="256"/>
      <c r="C113" s="64" t="s">
        <v>25</v>
      </c>
      <c r="D113" s="34">
        <f t="shared" si="23"/>
        <v>0</v>
      </c>
      <c r="E113" s="37">
        <v>0</v>
      </c>
      <c r="F113" s="37">
        <v>0</v>
      </c>
      <c r="G113" s="38">
        <v>0</v>
      </c>
      <c r="H113" s="37">
        <v>0</v>
      </c>
      <c r="I113" s="37">
        <v>0</v>
      </c>
      <c r="J113" s="37">
        <v>0</v>
      </c>
      <c r="K113" s="37"/>
      <c r="L113" s="37"/>
      <c r="M113" s="37"/>
      <c r="N113" s="37"/>
      <c r="O113" s="37"/>
      <c r="P113" s="253"/>
      <c r="Q113" s="1"/>
    </row>
    <row r="114" spans="1:17" ht="21.75" customHeight="1">
      <c r="A114" s="263"/>
      <c r="B114" s="256"/>
      <c r="C114" s="64" t="s">
        <v>26</v>
      </c>
      <c r="D114" s="34">
        <f t="shared" si="23"/>
        <v>0</v>
      </c>
      <c r="E114" s="37">
        <v>0</v>
      </c>
      <c r="F114" s="37">
        <v>0</v>
      </c>
      <c r="G114" s="38">
        <v>0</v>
      </c>
      <c r="H114" s="37">
        <v>0</v>
      </c>
      <c r="I114" s="37">
        <v>0</v>
      </c>
      <c r="J114" s="37">
        <v>0</v>
      </c>
      <c r="K114" s="37"/>
      <c r="L114" s="37"/>
      <c r="M114" s="37"/>
      <c r="N114" s="37"/>
      <c r="O114" s="37"/>
      <c r="P114" s="253"/>
      <c r="Q114" s="1"/>
    </row>
    <row r="115" spans="1:17" ht="21.75" customHeight="1">
      <c r="A115" s="263"/>
      <c r="B115" s="256"/>
      <c r="C115" s="64" t="s">
        <v>27</v>
      </c>
      <c r="D115" s="34">
        <f t="shared" si="23"/>
        <v>2939.498</v>
      </c>
      <c r="E115" s="37">
        <f>п2!I29</f>
        <v>2939.498</v>
      </c>
      <c r="F115" s="37">
        <v>0</v>
      </c>
      <c r="G115" s="38">
        <v>0</v>
      </c>
      <c r="H115" s="37">
        <v>0</v>
      </c>
      <c r="I115" s="37">
        <v>0</v>
      </c>
      <c r="J115" s="37">
        <v>0</v>
      </c>
      <c r="K115" s="37"/>
      <c r="L115" s="37"/>
      <c r="M115" s="37"/>
      <c r="N115" s="37"/>
      <c r="O115" s="37"/>
      <c r="P115" s="253"/>
      <c r="Q115" s="1"/>
    </row>
    <row r="116" spans="1:17" ht="21.75" customHeight="1">
      <c r="A116" s="263"/>
      <c r="B116" s="256"/>
      <c r="C116" s="64" t="s">
        <v>28</v>
      </c>
      <c r="D116" s="34">
        <f t="shared" si="23"/>
        <v>0</v>
      </c>
      <c r="E116" s="37">
        <v>0</v>
      </c>
      <c r="F116" s="37">
        <v>0</v>
      </c>
      <c r="G116" s="38">
        <v>0</v>
      </c>
      <c r="H116" s="37">
        <v>0</v>
      </c>
      <c r="I116" s="37">
        <v>0</v>
      </c>
      <c r="J116" s="37">
        <v>0</v>
      </c>
      <c r="K116" s="37"/>
      <c r="L116" s="37"/>
      <c r="M116" s="37"/>
      <c r="N116" s="37"/>
      <c r="O116" s="37"/>
      <c r="P116" s="253"/>
      <c r="Q116" s="1"/>
    </row>
    <row r="117" spans="1:17" ht="21.75" customHeight="1">
      <c r="A117" s="263" t="s">
        <v>284</v>
      </c>
      <c r="B117" s="256" t="s">
        <v>179</v>
      </c>
      <c r="C117" s="58" t="s">
        <v>17</v>
      </c>
      <c r="D117" s="59">
        <f t="shared" si="23"/>
        <v>5548.7069999999994</v>
      </c>
      <c r="E117" s="55">
        <f t="shared" ref="E117:O117" si="32">SUM(E118:E121)</f>
        <v>1401.319</v>
      </c>
      <c r="F117" s="55">
        <f t="shared" si="32"/>
        <v>966.36300000000006</v>
      </c>
      <c r="G117" s="55">
        <f t="shared" si="32"/>
        <v>2037.172</v>
      </c>
      <c r="H117" s="55">
        <f t="shared" si="32"/>
        <v>1143.8530000000001</v>
      </c>
      <c r="I117" s="55">
        <f t="shared" si="32"/>
        <v>0</v>
      </c>
      <c r="J117" s="55">
        <f t="shared" si="32"/>
        <v>0</v>
      </c>
      <c r="K117" s="55">
        <f t="shared" si="32"/>
        <v>0</v>
      </c>
      <c r="L117" s="55">
        <f t="shared" si="32"/>
        <v>0</v>
      </c>
      <c r="M117" s="55">
        <f t="shared" si="32"/>
        <v>0</v>
      </c>
      <c r="N117" s="55">
        <f t="shared" si="32"/>
        <v>0</v>
      </c>
      <c r="O117" s="55">
        <f t="shared" si="32"/>
        <v>0</v>
      </c>
      <c r="P117" s="253" t="s">
        <v>44</v>
      </c>
      <c r="Q117" s="1"/>
    </row>
    <row r="118" spans="1:17" ht="21.75" customHeight="1">
      <c r="A118" s="263"/>
      <c r="B118" s="256"/>
      <c r="C118" s="64" t="s">
        <v>25</v>
      </c>
      <c r="D118" s="34">
        <f t="shared" si="23"/>
        <v>0</v>
      </c>
      <c r="E118" s="37">
        <v>0</v>
      </c>
      <c r="F118" s="37">
        <v>0</v>
      </c>
      <c r="G118" s="38">
        <v>0</v>
      </c>
      <c r="H118" s="37">
        <v>0</v>
      </c>
      <c r="I118" s="37">
        <v>0</v>
      </c>
      <c r="J118" s="37">
        <v>0</v>
      </c>
      <c r="K118" s="37"/>
      <c r="L118" s="37"/>
      <c r="M118" s="37"/>
      <c r="N118" s="37"/>
      <c r="O118" s="37"/>
      <c r="P118" s="253"/>
      <c r="Q118" s="1"/>
    </row>
    <row r="119" spans="1:17" ht="21.75" customHeight="1">
      <c r="A119" s="263"/>
      <c r="B119" s="256"/>
      <c r="C119" s="64" t="s">
        <v>26</v>
      </c>
      <c r="D119" s="34">
        <f t="shared" si="23"/>
        <v>0</v>
      </c>
      <c r="E119" s="37">
        <v>0</v>
      </c>
      <c r="F119" s="37">
        <v>0</v>
      </c>
      <c r="G119" s="38">
        <v>0</v>
      </c>
      <c r="H119" s="37">
        <v>0</v>
      </c>
      <c r="I119" s="37">
        <v>0</v>
      </c>
      <c r="J119" s="37">
        <v>0</v>
      </c>
      <c r="K119" s="37"/>
      <c r="L119" s="37"/>
      <c r="M119" s="37"/>
      <c r="N119" s="37"/>
      <c r="O119" s="37"/>
      <c r="P119" s="253"/>
      <c r="Q119" s="1"/>
    </row>
    <row r="120" spans="1:17" ht="21.75" customHeight="1">
      <c r="A120" s="263"/>
      <c r="B120" s="256"/>
      <c r="C120" s="64" t="s">
        <v>27</v>
      </c>
      <c r="D120" s="34">
        <f t="shared" si="23"/>
        <v>5548.7069999999994</v>
      </c>
      <c r="E120" s="37">
        <f>п2!I30</f>
        <v>1401.319</v>
      </c>
      <c r="F120" s="37">
        <f>п2!J30</f>
        <v>966.36300000000006</v>
      </c>
      <c r="G120" s="38">
        <f>п2!K30</f>
        <v>2037.172</v>
      </c>
      <c r="H120" s="37">
        <v>1143.8530000000001</v>
      </c>
      <c r="I120" s="37">
        <v>0</v>
      </c>
      <c r="J120" s="37">
        <v>0</v>
      </c>
      <c r="K120" s="37"/>
      <c r="L120" s="37"/>
      <c r="M120" s="37"/>
      <c r="N120" s="37"/>
      <c r="O120" s="37"/>
      <c r="P120" s="253"/>
      <c r="Q120" s="1"/>
    </row>
    <row r="121" spans="1:17" ht="21.75" customHeight="1">
      <c r="A121" s="263"/>
      <c r="B121" s="256"/>
      <c r="C121" s="64" t="s">
        <v>28</v>
      </c>
      <c r="D121" s="34">
        <f t="shared" si="23"/>
        <v>0</v>
      </c>
      <c r="E121" s="37">
        <v>0</v>
      </c>
      <c r="F121" s="37">
        <v>0</v>
      </c>
      <c r="G121" s="38">
        <v>0</v>
      </c>
      <c r="H121" s="37">
        <v>0</v>
      </c>
      <c r="I121" s="37">
        <v>0</v>
      </c>
      <c r="J121" s="37">
        <v>0</v>
      </c>
      <c r="K121" s="37"/>
      <c r="L121" s="37"/>
      <c r="M121" s="37"/>
      <c r="N121" s="37"/>
      <c r="O121" s="37"/>
      <c r="P121" s="253"/>
      <c r="Q121" s="1"/>
    </row>
    <row r="122" spans="1:17" ht="21.75" customHeight="1">
      <c r="A122" s="263" t="s">
        <v>285</v>
      </c>
      <c r="B122" s="256" t="s">
        <v>171</v>
      </c>
      <c r="C122" s="58" t="s">
        <v>17</v>
      </c>
      <c r="D122" s="59">
        <f t="shared" si="23"/>
        <v>180.98400000000001</v>
      </c>
      <c r="E122" s="55">
        <f t="shared" ref="E122:O122" si="33">SUM(E123:E126)</f>
        <v>0</v>
      </c>
      <c r="F122" s="55">
        <f t="shared" si="33"/>
        <v>180.98400000000001</v>
      </c>
      <c r="G122" s="55">
        <f t="shared" si="33"/>
        <v>0</v>
      </c>
      <c r="H122" s="55">
        <f t="shared" si="33"/>
        <v>0</v>
      </c>
      <c r="I122" s="55">
        <f t="shared" si="33"/>
        <v>0</v>
      </c>
      <c r="J122" s="55">
        <f t="shared" si="33"/>
        <v>0</v>
      </c>
      <c r="K122" s="55">
        <f t="shared" si="33"/>
        <v>0</v>
      </c>
      <c r="L122" s="55">
        <f t="shared" si="33"/>
        <v>0</v>
      </c>
      <c r="M122" s="55">
        <f t="shared" si="33"/>
        <v>0</v>
      </c>
      <c r="N122" s="55">
        <f t="shared" si="33"/>
        <v>0</v>
      </c>
      <c r="O122" s="55">
        <f t="shared" si="33"/>
        <v>0</v>
      </c>
      <c r="P122" s="253" t="s">
        <v>47</v>
      </c>
      <c r="Q122" s="40">
        <f>SUM(D123:D126)</f>
        <v>180.98400000000001</v>
      </c>
    </row>
    <row r="123" spans="1:17" ht="21.75" customHeight="1">
      <c r="A123" s="263"/>
      <c r="B123" s="256"/>
      <c r="C123" s="64" t="s">
        <v>25</v>
      </c>
      <c r="D123" s="34">
        <f t="shared" si="23"/>
        <v>0</v>
      </c>
      <c r="E123" s="37">
        <v>0</v>
      </c>
      <c r="F123" s="37">
        <v>0</v>
      </c>
      <c r="G123" s="38">
        <v>0</v>
      </c>
      <c r="H123" s="37">
        <v>0</v>
      </c>
      <c r="I123" s="37">
        <v>0</v>
      </c>
      <c r="J123" s="37">
        <v>0</v>
      </c>
      <c r="K123" s="37"/>
      <c r="L123" s="37"/>
      <c r="M123" s="37"/>
      <c r="N123" s="37"/>
      <c r="O123" s="37"/>
      <c r="P123" s="253"/>
      <c r="Q123" s="1"/>
    </row>
    <row r="124" spans="1:17" ht="21.75" customHeight="1">
      <c r="A124" s="263"/>
      <c r="B124" s="256"/>
      <c r="C124" s="64" t="s">
        <v>26</v>
      </c>
      <c r="D124" s="34">
        <f t="shared" si="23"/>
        <v>0</v>
      </c>
      <c r="E124" s="37">
        <v>0</v>
      </c>
      <c r="F124" s="37">
        <v>0</v>
      </c>
      <c r="G124" s="38">
        <v>0</v>
      </c>
      <c r="H124" s="37">
        <v>0</v>
      </c>
      <c r="I124" s="37">
        <v>0</v>
      </c>
      <c r="J124" s="37">
        <v>0</v>
      </c>
      <c r="K124" s="37"/>
      <c r="L124" s="37"/>
      <c r="M124" s="37"/>
      <c r="N124" s="37"/>
      <c r="O124" s="37"/>
      <c r="P124" s="253"/>
      <c r="Q124" s="1"/>
    </row>
    <row r="125" spans="1:17" ht="21.75" customHeight="1">
      <c r="A125" s="263"/>
      <c r="B125" s="256"/>
      <c r="C125" s="64" t="s">
        <v>27</v>
      </c>
      <c r="D125" s="34">
        <f t="shared" si="23"/>
        <v>180.98400000000001</v>
      </c>
      <c r="E125" s="37">
        <v>0</v>
      </c>
      <c r="F125" s="37">
        <f>п2!J31</f>
        <v>180.98400000000001</v>
      </c>
      <c r="G125" s="38">
        <v>0</v>
      </c>
      <c r="H125" s="37">
        <v>0</v>
      </c>
      <c r="I125" s="37">
        <v>0</v>
      </c>
      <c r="J125" s="37">
        <v>0</v>
      </c>
      <c r="K125" s="37"/>
      <c r="L125" s="37"/>
      <c r="M125" s="37"/>
      <c r="N125" s="37"/>
      <c r="O125" s="37"/>
      <c r="P125" s="253"/>
      <c r="Q125" s="1"/>
    </row>
    <row r="126" spans="1:17" ht="21.75" customHeight="1">
      <c r="A126" s="263"/>
      <c r="B126" s="256"/>
      <c r="C126" s="64" t="s">
        <v>28</v>
      </c>
      <c r="D126" s="34">
        <f t="shared" si="23"/>
        <v>0</v>
      </c>
      <c r="E126" s="37">
        <v>0</v>
      </c>
      <c r="F126" s="37">
        <v>0</v>
      </c>
      <c r="G126" s="38">
        <v>0</v>
      </c>
      <c r="H126" s="37">
        <v>0</v>
      </c>
      <c r="I126" s="37">
        <v>0</v>
      </c>
      <c r="J126" s="37">
        <v>0</v>
      </c>
      <c r="K126" s="37"/>
      <c r="L126" s="37"/>
      <c r="M126" s="37"/>
      <c r="N126" s="37"/>
      <c r="O126" s="37"/>
      <c r="P126" s="253"/>
      <c r="Q126" s="1"/>
    </row>
    <row r="127" spans="1:17" s="13" customFormat="1" ht="21.75" customHeight="1">
      <c r="A127" s="263" t="s">
        <v>286</v>
      </c>
      <c r="B127" s="256" t="s">
        <v>207</v>
      </c>
      <c r="C127" s="58" t="s">
        <v>17</v>
      </c>
      <c r="D127" s="59">
        <f t="shared" si="23"/>
        <v>95428.264999999999</v>
      </c>
      <c r="E127" s="55">
        <f t="shared" ref="E127:O127" si="34">SUM(E128:E131)</f>
        <v>0</v>
      </c>
      <c r="F127" s="55">
        <f t="shared" si="34"/>
        <v>3878.1440000000002</v>
      </c>
      <c r="G127" s="55">
        <f t="shared" si="34"/>
        <v>3743.902</v>
      </c>
      <c r="H127" s="55">
        <f t="shared" si="34"/>
        <v>87806.218999999997</v>
      </c>
      <c r="I127" s="55">
        <f t="shared" si="34"/>
        <v>0</v>
      </c>
      <c r="J127" s="55">
        <f t="shared" si="34"/>
        <v>0</v>
      </c>
      <c r="K127" s="55">
        <f t="shared" si="34"/>
        <v>0</v>
      </c>
      <c r="L127" s="55">
        <f t="shared" si="34"/>
        <v>0</v>
      </c>
      <c r="M127" s="55">
        <f t="shared" si="34"/>
        <v>0</v>
      </c>
      <c r="N127" s="55">
        <f t="shared" si="34"/>
        <v>0</v>
      </c>
      <c r="O127" s="55">
        <f t="shared" si="34"/>
        <v>0</v>
      </c>
      <c r="P127" s="253" t="s">
        <v>324</v>
      </c>
      <c r="Q127" s="39" t="s">
        <v>78</v>
      </c>
    </row>
    <row r="128" spans="1:17" s="13" customFormat="1" ht="21.75" customHeight="1">
      <c r="A128" s="263"/>
      <c r="B128" s="256"/>
      <c r="C128" s="64" t="s">
        <v>25</v>
      </c>
      <c r="D128" s="34">
        <f t="shared" si="23"/>
        <v>0</v>
      </c>
      <c r="E128" s="37">
        <v>0</v>
      </c>
      <c r="F128" s="37">
        <v>0</v>
      </c>
      <c r="G128" s="38">
        <v>0</v>
      </c>
      <c r="H128" s="37">
        <v>0</v>
      </c>
      <c r="I128" s="37">
        <v>0</v>
      </c>
      <c r="J128" s="37">
        <v>0</v>
      </c>
      <c r="K128" s="37"/>
      <c r="L128" s="37"/>
      <c r="M128" s="37"/>
      <c r="N128" s="37"/>
      <c r="O128" s="37"/>
      <c r="P128" s="253"/>
      <c r="Q128" s="26"/>
    </row>
    <row r="129" spans="1:17" s="13" customFormat="1" ht="21.75" customHeight="1">
      <c r="A129" s="263"/>
      <c r="B129" s="256"/>
      <c r="C129" s="64" t="s">
        <v>26</v>
      </c>
      <c r="D129" s="34">
        <f t="shared" si="23"/>
        <v>93328.641000000003</v>
      </c>
      <c r="E129" s="37">
        <v>0</v>
      </c>
      <c r="F129" s="37">
        <v>3489.634</v>
      </c>
      <c r="G129" s="38">
        <v>3556.7040000000002</v>
      </c>
      <c r="H129" s="37">
        <v>86282.303</v>
      </c>
      <c r="I129" s="37">
        <v>0</v>
      </c>
      <c r="J129" s="37">
        <v>0</v>
      </c>
      <c r="K129" s="37"/>
      <c r="L129" s="37"/>
      <c r="M129" s="37"/>
      <c r="N129" s="37"/>
      <c r="O129" s="37"/>
      <c r="P129" s="253"/>
      <c r="Q129" s="26"/>
    </row>
    <row r="130" spans="1:17" s="13" customFormat="1" ht="21.75" customHeight="1">
      <c r="A130" s="263"/>
      <c r="B130" s="256"/>
      <c r="C130" s="64" t="s">
        <v>27</v>
      </c>
      <c r="D130" s="34">
        <f t="shared" si="23"/>
        <v>2099.6239999999975</v>
      </c>
      <c r="E130" s="37">
        <v>0</v>
      </c>
      <c r="F130" s="37">
        <f>п2!J32</f>
        <v>388.51</v>
      </c>
      <c r="G130" s="38">
        <f>п2!K32</f>
        <v>187.19800000000001</v>
      </c>
      <c r="H130" s="37">
        <f>87806.219-H129</f>
        <v>1523.9159999999974</v>
      </c>
      <c r="I130" s="37">
        <v>0</v>
      </c>
      <c r="J130" s="37">
        <v>0</v>
      </c>
      <c r="K130" s="37"/>
      <c r="L130" s="37"/>
      <c r="M130" s="37"/>
      <c r="N130" s="37"/>
      <c r="O130" s="37"/>
      <c r="P130" s="253"/>
      <c r="Q130" s="26"/>
    </row>
    <row r="131" spans="1:17" s="13" customFormat="1" ht="21.75" customHeight="1">
      <c r="A131" s="263"/>
      <c r="B131" s="256"/>
      <c r="C131" s="64" t="s">
        <v>28</v>
      </c>
      <c r="D131" s="34">
        <f t="shared" si="23"/>
        <v>0</v>
      </c>
      <c r="E131" s="37">
        <v>0</v>
      </c>
      <c r="F131" s="37">
        <v>0</v>
      </c>
      <c r="G131" s="38">
        <v>0</v>
      </c>
      <c r="H131" s="37">
        <v>0</v>
      </c>
      <c r="I131" s="37">
        <v>0</v>
      </c>
      <c r="J131" s="37">
        <v>0</v>
      </c>
      <c r="K131" s="37"/>
      <c r="L131" s="37"/>
      <c r="M131" s="37"/>
      <c r="N131" s="37"/>
      <c r="O131" s="37"/>
      <c r="P131" s="253"/>
      <c r="Q131" s="26"/>
    </row>
    <row r="132" spans="1:17" s="13" customFormat="1" ht="21.75" customHeight="1">
      <c r="A132" s="263" t="s">
        <v>287</v>
      </c>
      <c r="B132" s="256" t="s">
        <v>216</v>
      </c>
      <c r="C132" s="58" t="s">
        <v>17</v>
      </c>
      <c r="D132" s="59">
        <f t="shared" si="23"/>
        <v>1026.6399999999999</v>
      </c>
      <c r="E132" s="55">
        <f t="shared" ref="E132:O132" si="35">SUM(E133:E136)</f>
        <v>0</v>
      </c>
      <c r="F132" s="55">
        <f t="shared" si="35"/>
        <v>0</v>
      </c>
      <c r="G132" s="55">
        <f t="shared" si="35"/>
        <v>50</v>
      </c>
      <c r="H132" s="55">
        <f t="shared" si="35"/>
        <v>976.64</v>
      </c>
      <c r="I132" s="55">
        <f t="shared" si="35"/>
        <v>0</v>
      </c>
      <c r="J132" s="55">
        <f t="shared" si="35"/>
        <v>0</v>
      </c>
      <c r="K132" s="55">
        <f t="shared" si="35"/>
        <v>0</v>
      </c>
      <c r="L132" s="55">
        <f t="shared" si="35"/>
        <v>0</v>
      </c>
      <c r="M132" s="55">
        <f t="shared" si="35"/>
        <v>0</v>
      </c>
      <c r="N132" s="55">
        <f t="shared" si="35"/>
        <v>0</v>
      </c>
      <c r="O132" s="55">
        <f t="shared" si="35"/>
        <v>0</v>
      </c>
      <c r="P132" s="288" t="s">
        <v>44</v>
      </c>
      <c r="Q132" s="26"/>
    </row>
    <row r="133" spans="1:17" s="13" customFormat="1" ht="21.75" customHeight="1">
      <c r="A133" s="263"/>
      <c r="B133" s="256"/>
      <c r="C133" s="64" t="s">
        <v>25</v>
      </c>
      <c r="D133" s="34">
        <f t="shared" si="23"/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/>
      <c r="L133" s="38"/>
      <c r="M133" s="38"/>
      <c r="N133" s="38"/>
      <c r="O133" s="38"/>
      <c r="P133" s="289"/>
      <c r="Q133" s="26"/>
    </row>
    <row r="134" spans="1:17" s="13" customFormat="1" ht="21.75" customHeight="1">
      <c r="A134" s="263"/>
      <c r="B134" s="256"/>
      <c r="C134" s="64" t="s">
        <v>26</v>
      </c>
      <c r="D134" s="34">
        <f t="shared" si="23"/>
        <v>0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38"/>
      <c r="L134" s="38"/>
      <c r="M134" s="38"/>
      <c r="N134" s="38"/>
      <c r="O134" s="38"/>
      <c r="P134" s="289"/>
      <c r="Q134" s="26"/>
    </row>
    <row r="135" spans="1:17" s="13" customFormat="1" ht="21.75" customHeight="1">
      <c r="A135" s="263"/>
      <c r="B135" s="256"/>
      <c r="C135" s="64" t="s">
        <v>27</v>
      </c>
      <c r="D135" s="34">
        <f t="shared" si="23"/>
        <v>1026.6399999999999</v>
      </c>
      <c r="E135" s="38">
        <f>п2!I89</f>
        <v>0</v>
      </c>
      <c r="F135" s="38">
        <v>0</v>
      </c>
      <c r="G135" s="38">
        <f>п2!K33</f>
        <v>50</v>
      </c>
      <c r="H135" s="38">
        <f>п2!L33</f>
        <v>976.64</v>
      </c>
      <c r="I135" s="38">
        <v>0</v>
      </c>
      <c r="J135" s="38">
        <v>0</v>
      </c>
      <c r="K135" s="38"/>
      <c r="L135" s="38"/>
      <c r="M135" s="38"/>
      <c r="N135" s="38"/>
      <c r="O135" s="38"/>
      <c r="P135" s="289"/>
      <c r="Q135" s="26"/>
    </row>
    <row r="136" spans="1:17" s="13" customFormat="1" ht="21.75" customHeight="1">
      <c r="A136" s="263"/>
      <c r="B136" s="256"/>
      <c r="C136" s="64" t="s">
        <v>28</v>
      </c>
      <c r="D136" s="34">
        <f t="shared" si="23"/>
        <v>0</v>
      </c>
      <c r="E136" s="38">
        <v>0</v>
      </c>
      <c r="F136" s="38">
        <v>0</v>
      </c>
      <c r="G136" s="38">
        <f>п2!K93</f>
        <v>0</v>
      </c>
      <c r="H136" s="38">
        <v>0</v>
      </c>
      <c r="I136" s="38">
        <v>0</v>
      </c>
      <c r="J136" s="38">
        <v>0</v>
      </c>
      <c r="K136" s="38"/>
      <c r="L136" s="38"/>
      <c r="M136" s="38"/>
      <c r="N136" s="38"/>
      <c r="O136" s="38"/>
      <c r="P136" s="290"/>
      <c r="Q136" s="26"/>
    </row>
    <row r="137" spans="1:17" s="13" customFormat="1" ht="21.75" customHeight="1">
      <c r="A137" s="263" t="s">
        <v>288</v>
      </c>
      <c r="B137" s="256" t="s">
        <v>299</v>
      </c>
      <c r="C137" s="58" t="s">
        <v>17</v>
      </c>
      <c r="D137" s="59">
        <f t="shared" si="23"/>
        <v>0</v>
      </c>
      <c r="E137" s="55">
        <f t="shared" ref="E137:O137" si="36">SUM(E138:E141)</f>
        <v>0</v>
      </c>
      <c r="F137" s="55">
        <f t="shared" si="36"/>
        <v>0</v>
      </c>
      <c r="G137" s="55">
        <f t="shared" si="36"/>
        <v>0</v>
      </c>
      <c r="H137" s="55">
        <f t="shared" si="36"/>
        <v>0</v>
      </c>
      <c r="I137" s="55">
        <f t="shared" si="36"/>
        <v>0</v>
      </c>
      <c r="J137" s="55">
        <f t="shared" si="36"/>
        <v>0</v>
      </c>
      <c r="K137" s="55">
        <f t="shared" si="36"/>
        <v>0</v>
      </c>
      <c r="L137" s="55">
        <f t="shared" si="36"/>
        <v>0</v>
      </c>
      <c r="M137" s="55">
        <f t="shared" si="36"/>
        <v>0</v>
      </c>
      <c r="N137" s="55">
        <f t="shared" si="36"/>
        <v>0</v>
      </c>
      <c r="O137" s="55">
        <f t="shared" si="36"/>
        <v>0</v>
      </c>
      <c r="P137" s="288" t="s">
        <v>44</v>
      </c>
      <c r="Q137" s="26"/>
    </row>
    <row r="138" spans="1:17" ht="21.75" customHeight="1">
      <c r="A138" s="263"/>
      <c r="B138" s="256"/>
      <c r="C138" s="64" t="s">
        <v>25</v>
      </c>
      <c r="D138" s="34">
        <f t="shared" si="23"/>
        <v>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/>
      <c r="L138" s="38"/>
      <c r="M138" s="38"/>
      <c r="N138" s="38"/>
      <c r="O138" s="38"/>
      <c r="P138" s="289"/>
      <c r="Q138" s="40">
        <f>SUM(D344:D347)</f>
        <v>6193.7449999999999</v>
      </c>
    </row>
    <row r="139" spans="1:17" ht="21.75" customHeight="1">
      <c r="A139" s="263"/>
      <c r="B139" s="256"/>
      <c r="C139" s="64" t="s">
        <v>26</v>
      </c>
      <c r="D139" s="34">
        <f t="shared" ref="D139:D202" si="37">SUM(E139:O139)</f>
        <v>0</v>
      </c>
      <c r="E139" s="38">
        <v>0</v>
      </c>
      <c r="F139" s="38">
        <v>0</v>
      </c>
      <c r="G139" s="38">
        <v>0</v>
      </c>
      <c r="H139" s="38">
        <v>0</v>
      </c>
      <c r="I139" s="38">
        <v>0</v>
      </c>
      <c r="J139" s="38">
        <v>0</v>
      </c>
      <c r="K139" s="38"/>
      <c r="L139" s="38"/>
      <c r="M139" s="38"/>
      <c r="N139" s="38"/>
      <c r="O139" s="38"/>
      <c r="P139" s="289"/>
      <c r="Q139" s="1"/>
    </row>
    <row r="140" spans="1:17" ht="21.75" customHeight="1">
      <c r="A140" s="263"/>
      <c r="B140" s="256"/>
      <c r="C140" s="64" t="s">
        <v>27</v>
      </c>
      <c r="D140" s="34">
        <f t="shared" si="37"/>
        <v>0</v>
      </c>
      <c r="E140" s="38">
        <f>п2!I94</f>
        <v>0</v>
      </c>
      <c r="F140" s="38">
        <v>0</v>
      </c>
      <c r="G140" s="38">
        <f>п2!K38</f>
        <v>0</v>
      </c>
      <c r="H140" s="38">
        <f>п2!L34</f>
        <v>0</v>
      </c>
      <c r="I140" s="38">
        <v>0</v>
      </c>
      <c r="J140" s="38">
        <v>0</v>
      </c>
      <c r="K140" s="38"/>
      <c r="L140" s="38"/>
      <c r="M140" s="38"/>
      <c r="N140" s="38"/>
      <c r="O140" s="38"/>
      <c r="P140" s="289"/>
      <c r="Q140" s="1"/>
    </row>
    <row r="141" spans="1:17" ht="21.75" customHeight="1">
      <c r="A141" s="263"/>
      <c r="B141" s="256"/>
      <c r="C141" s="64" t="s">
        <v>28</v>
      </c>
      <c r="D141" s="34">
        <f t="shared" si="37"/>
        <v>0</v>
      </c>
      <c r="E141" s="38">
        <v>0</v>
      </c>
      <c r="F141" s="38">
        <v>0</v>
      </c>
      <c r="G141" s="38">
        <f>п2!K98</f>
        <v>0</v>
      </c>
      <c r="H141" s="38">
        <v>0</v>
      </c>
      <c r="I141" s="38">
        <v>0</v>
      </c>
      <c r="J141" s="38">
        <v>0</v>
      </c>
      <c r="K141" s="38"/>
      <c r="L141" s="38"/>
      <c r="M141" s="38"/>
      <c r="N141" s="38"/>
      <c r="O141" s="38"/>
      <c r="P141" s="290"/>
      <c r="Q141" s="1"/>
    </row>
    <row r="142" spans="1:17" ht="21.75" customHeight="1">
      <c r="A142" s="263" t="s">
        <v>289</v>
      </c>
      <c r="B142" s="256" t="s">
        <v>300</v>
      </c>
      <c r="C142" s="58" t="s">
        <v>17</v>
      </c>
      <c r="D142" s="59">
        <f t="shared" si="37"/>
        <v>0</v>
      </c>
      <c r="E142" s="55">
        <f t="shared" ref="E142:O142" si="38">SUM(E143:E146)</f>
        <v>0</v>
      </c>
      <c r="F142" s="55">
        <f t="shared" si="38"/>
        <v>0</v>
      </c>
      <c r="G142" s="55">
        <f t="shared" si="38"/>
        <v>0</v>
      </c>
      <c r="H142" s="55">
        <f t="shared" si="38"/>
        <v>0</v>
      </c>
      <c r="I142" s="55">
        <f t="shared" si="38"/>
        <v>0</v>
      </c>
      <c r="J142" s="55">
        <f t="shared" si="38"/>
        <v>0</v>
      </c>
      <c r="K142" s="55">
        <f t="shared" si="38"/>
        <v>0</v>
      </c>
      <c r="L142" s="55">
        <f t="shared" si="38"/>
        <v>0</v>
      </c>
      <c r="M142" s="55">
        <f t="shared" si="38"/>
        <v>0</v>
      </c>
      <c r="N142" s="55">
        <f t="shared" si="38"/>
        <v>0</v>
      </c>
      <c r="O142" s="55">
        <f t="shared" si="38"/>
        <v>0</v>
      </c>
      <c r="P142" s="288" t="s">
        <v>44</v>
      </c>
      <c r="Q142" s="1"/>
    </row>
    <row r="143" spans="1:17" ht="21.75" customHeight="1">
      <c r="A143" s="263"/>
      <c r="B143" s="256"/>
      <c r="C143" s="64" t="s">
        <v>25</v>
      </c>
      <c r="D143" s="34">
        <f t="shared" si="37"/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/>
      <c r="L143" s="38"/>
      <c r="M143" s="38"/>
      <c r="N143" s="38"/>
      <c r="O143" s="38"/>
      <c r="P143" s="289"/>
      <c r="Q143" s="1"/>
    </row>
    <row r="144" spans="1:17" ht="21.75" customHeight="1">
      <c r="A144" s="263"/>
      <c r="B144" s="256"/>
      <c r="C144" s="64" t="s">
        <v>26</v>
      </c>
      <c r="D144" s="34">
        <f t="shared" si="37"/>
        <v>0</v>
      </c>
      <c r="E144" s="38"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38"/>
      <c r="L144" s="38"/>
      <c r="M144" s="38"/>
      <c r="N144" s="38"/>
      <c r="O144" s="38"/>
      <c r="P144" s="289"/>
      <c r="Q144" s="1"/>
    </row>
    <row r="145" spans="1:17" ht="21.75" customHeight="1">
      <c r="A145" s="263"/>
      <c r="B145" s="256"/>
      <c r="C145" s="64" t="s">
        <v>27</v>
      </c>
      <c r="D145" s="34">
        <f t="shared" si="37"/>
        <v>0</v>
      </c>
      <c r="E145" s="38">
        <f>п2!I99</f>
        <v>0</v>
      </c>
      <c r="F145" s="38">
        <v>0</v>
      </c>
      <c r="G145" s="38">
        <f>п2!K43</f>
        <v>0</v>
      </c>
      <c r="H145" s="38">
        <f>п2!L35</f>
        <v>0</v>
      </c>
      <c r="I145" s="38">
        <v>0</v>
      </c>
      <c r="J145" s="38">
        <v>0</v>
      </c>
      <c r="K145" s="38"/>
      <c r="L145" s="38"/>
      <c r="M145" s="38"/>
      <c r="N145" s="38"/>
      <c r="O145" s="38"/>
      <c r="P145" s="289"/>
      <c r="Q145" s="1"/>
    </row>
    <row r="146" spans="1:17" ht="21.75" customHeight="1">
      <c r="A146" s="263"/>
      <c r="B146" s="256"/>
      <c r="C146" s="64" t="s">
        <v>28</v>
      </c>
      <c r="D146" s="34">
        <f t="shared" si="37"/>
        <v>0</v>
      </c>
      <c r="E146" s="38">
        <v>0</v>
      </c>
      <c r="F146" s="38">
        <v>0</v>
      </c>
      <c r="G146" s="38">
        <f>п2!K103</f>
        <v>0</v>
      </c>
      <c r="H146" s="38">
        <v>0</v>
      </c>
      <c r="I146" s="38">
        <v>0</v>
      </c>
      <c r="J146" s="38">
        <v>0</v>
      </c>
      <c r="K146" s="38"/>
      <c r="L146" s="38"/>
      <c r="M146" s="38"/>
      <c r="N146" s="38"/>
      <c r="O146" s="38"/>
      <c r="P146" s="290"/>
      <c r="Q146" s="1"/>
    </row>
    <row r="147" spans="1:17" ht="21.75" customHeight="1">
      <c r="A147" s="263" t="s">
        <v>290</v>
      </c>
      <c r="B147" s="256" t="s">
        <v>301</v>
      </c>
      <c r="C147" s="58" t="s">
        <v>17</v>
      </c>
      <c r="D147" s="59">
        <f t="shared" si="37"/>
        <v>0</v>
      </c>
      <c r="E147" s="55">
        <f t="shared" ref="E147:O147" si="39">SUM(E148:E151)</f>
        <v>0</v>
      </c>
      <c r="F147" s="55">
        <f t="shared" si="39"/>
        <v>0</v>
      </c>
      <c r="G147" s="55">
        <f t="shared" si="39"/>
        <v>0</v>
      </c>
      <c r="H147" s="55">
        <f t="shared" si="39"/>
        <v>0</v>
      </c>
      <c r="I147" s="55">
        <f t="shared" si="39"/>
        <v>0</v>
      </c>
      <c r="J147" s="55">
        <f t="shared" si="39"/>
        <v>0</v>
      </c>
      <c r="K147" s="55">
        <f t="shared" si="39"/>
        <v>0</v>
      </c>
      <c r="L147" s="55">
        <f t="shared" si="39"/>
        <v>0</v>
      </c>
      <c r="M147" s="55">
        <f t="shared" si="39"/>
        <v>0</v>
      </c>
      <c r="N147" s="55">
        <f t="shared" si="39"/>
        <v>0</v>
      </c>
      <c r="O147" s="55">
        <f t="shared" si="39"/>
        <v>0</v>
      </c>
      <c r="P147" s="288" t="s">
        <v>44</v>
      </c>
      <c r="Q147" s="1"/>
    </row>
    <row r="148" spans="1:17" ht="21.75" customHeight="1">
      <c r="A148" s="263"/>
      <c r="B148" s="256"/>
      <c r="C148" s="64" t="s">
        <v>25</v>
      </c>
      <c r="D148" s="34">
        <f t="shared" si="37"/>
        <v>0</v>
      </c>
      <c r="E148" s="38"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38"/>
      <c r="L148" s="38"/>
      <c r="M148" s="38"/>
      <c r="N148" s="38"/>
      <c r="O148" s="38"/>
      <c r="P148" s="289"/>
      <c r="Q148" s="40">
        <f>SUM(D354:D357)</f>
        <v>4555.3789999999999</v>
      </c>
    </row>
    <row r="149" spans="1:17" ht="21.75" customHeight="1">
      <c r="A149" s="263"/>
      <c r="B149" s="256"/>
      <c r="C149" s="64" t="s">
        <v>26</v>
      </c>
      <c r="D149" s="34">
        <f t="shared" si="37"/>
        <v>0</v>
      </c>
      <c r="E149" s="38">
        <v>0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38"/>
      <c r="L149" s="38"/>
      <c r="M149" s="38"/>
      <c r="N149" s="38"/>
      <c r="O149" s="38"/>
      <c r="P149" s="289"/>
      <c r="Q149" s="1"/>
    </row>
    <row r="150" spans="1:17" ht="21.75" customHeight="1">
      <c r="A150" s="263"/>
      <c r="B150" s="256"/>
      <c r="C150" s="64" t="s">
        <v>27</v>
      </c>
      <c r="D150" s="34">
        <f t="shared" si="37"/>
        <v>0</v>
      </c>
      <c r="E150" s="38">
        <f>п2!I104</f>
        <v>0</v>
      </c>
      <c r="F150" s="38">
        <v>0</v>
      </c>
      <c r="G150" s="38">
        <v>0</v>
      </c>
      <c r="H150" s="38">
        <f>п2!L36</f>
        <v>0</v>
      </c>
      <c r="I150" s="38">
        <v>0</v>
      </c>
      <c r="J150" s="38">
        <v>0</v>
      </c>
      <c r="K150" s="38"/>
      <c r="L150" s="38"/>
      <c r="M150" s="38"/>
      <c r="N150" s="38"/>
      <c r="O150" s="38"/>
      <c r="P150" s="289"/>
      <c r="Q150" s="1"/>
    </row>
    <row r="151" spans="1:17" ht="21.75" customHeight="1">
      <c r="A151" s="263"/>
      <c r="B151" s="256"/>
      <c r="C151" s="64" t="s">
        <v>28</v>
      </c>
      <c r="D151" s="34">
        <f t="shared" si="37"/>
        <v>0</v>
      </c>
      <c r="E151" s="38">
        <v>0</v>
      </c>
      <c r="F151" s="38">
        <v>0</v>
      </c>
      <c r="G151" s="38">
        <f>п2!K108</f>
        <v>0</v>
      </c>
      <c r="H151" s="38">
        <v>0</v>
      </c>
      <c r="I151" s="38">
        <v>0</v>
      </c>
      <c r="J151" s="38">
        <v>0</v>
      </c>
      <c r="K151" s="38"/>
      <c r="L151" s="38"/>
      <c r="M151" s="38"/>
      <c r="N151" s="38"/>
      <c r="O151" s="38"/>
      <c r="P151" s="290"/>
      <c r="Q151" s="1"/>
    </row>
    <row r="152" spans="1:17" ht="21.75" customHeight="1">
      <c r="A152" s="263" t="s">
        <v>291</v>
      </c>
      <c r="B152" s="256" t="s">
        <v>302</v>
      </c>
      <c r="C152" s="58" t="s">
        <v>17</v>
      </c>
      <c r="D152" s="59">
        <f t="shared" si="37"/>
        <v>0</v>
      </c>
      <c r="E152" s="55">
        <f t="shared" ref="E152:O152" si="40">SUM(E153:E156)</f>
        <v>0</v>
      </c>
      <c r="F152" s="55">
        <f t="shared" si="40"/>
        <v>0</v>
      </c>
      <c r="G152" s="55">
        <f t="shared" si="40"/>
        <v>0</v>
      </c>
      <c r="H152" s="55">
        <f t="shared" si="40"/>
        <v>0</v>
      </c>
      <c r="I152" s="55">
        <f t="shared" si="40"/>
        <v>0</v>
      </c>
      <c r="J152" s="55">
        <f t="shared" si="40"/>
        <v>0</v>
      </c>
      <c r="K152" s="55">
        <f t="shared" si="40"/>
        <v>0</v>
      </c>
      <c r="L152" s="55">
        <f t="shared" si="40"/>
        <v>0</v>
      </c>
      <c r="M152" s="55">
        <f t="shared" si="40"/>
        <v>0</v>
      </c>
      <c r="N152" s="55">
        <f t="shared" si="40"/>
        <v>0</v>
      </c>
      <c r="O152" s="55">
        <f t="shared" si="40"/>
        <v>0</v>
      </c>
      <c r="P152" s="288" t="s">
        <v>44</v>
      </c>
      <c r="Q152" s="1"/>
    </row>
    <row r="153" spans="1:17" s="13" customFormat="1" ht="21.75" customHeight="1">
      <c r="A153" s="263"/>
      <c r="B153" s="256"/>
      <c r="C153" s="64" t="s">
        <v>25</v>
      </c>
      <c r="D153" s="34">
        <f t="shared" si="37"/>
        <v>0</v>
      </c>
      <c r="E153" s="38">
        <v>0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38"/>
      <c r="L153" s="38"/>
      <c r="M153" s="38"/>
      <c r="N153" s="38"/>
      <c r="O153" s="38"/>
      <c r="P153" s="289"/>
      <c r="Q153" s="39">
        <f>SUM(D359:D362)</f>
        <v>697.69</v>
      </c>
    </row>
    <row r="154" spans="1:17" s="13" customFormat="1" ht="21.75" customHeight="1">
      <c r="A154" s="263"/>
      <c r="B154" s="256"/>
      <c r="C154" s="64" t="s">
        <v>26</v>
      </c>
      <c r="D154" s="34">
        <f t="shared" si="37"/>
        <v>0</v>
      </c>
      <c r="E154" s="38">
        <v>0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/>
      <c r="L154" s="38"/>
      <c r="M154" s="38"/>
      <c r="N154" s="38"/>
      <c r="O154" s="38"/>
      <c r="P154" s="289"/>
      <c r="Q154" s="26"/>
    </row>
    <row r="155" spans="1:17" s="13" customFormat="1" ht="21.75" customHeight="1">
      <c r="A155" s="263"/>
      <c r="B155" s="256"/>
      <c r="C155" s="64" t="s">
        <v>27</v>
      </c>
      <c r="D155" s="34">
        <f t="shared" si="37"/>
        <v>0</v>
      </c>
      <c r="E155" s="38">
        <f>п2!I109</f>
        <v>0</v>
      </c>
      <c r="F155" s="38">
        <v>0</v>
      </c>
      <c r="G155" s="38">
        <f>п2!K58</f>
        <v>0</v>
      </c>
      <c r="H155" s="38">
        <f>п2!L37</f>
        <v>0</v>
      </c>
      <c r="I155" s="38">
        <v>0</v>
      </c>
      <c r="J155" s="38">
        <v>0</v>
      </c>
      <c r="K155" s="38"/>
      <c r="L155" s="38"/>
      <c r="M155" s="38"/>
      <c r="N155" s="38"/>
      <c r="O155" s="38"/>
      <c r="P155" s="289"/>
      <c r="Q155" s="26"/>
    </row>
    <row r="156" spans="1:17" s="13" customFormat="1" ht="21.75" customHeight="1">
      <c r="A156" s="263"/>
      <c r="B156" s="256"/>
      <c r="C156" s="64" t="s">
        <v>28</v>
      </c>
      <c r="D156" s="34">
        <f t="shared" si="37"/>
        <v>0</v>
      </c>
      <c r="E156" s="38">
        <v>0</v>
      </c>
      <c r="F156" s="38">
        <v>0</v>
      </c>
      <c r="G156" s="38">
        <f>п2!K113</f>
        <v>0</v>
      </c>
      <c r="H156" s="38">
        <v>0</v>
      </c>
      <c r="I156" s="38">
        <v>0</v>
      </c>
      <c r="J156" s="38">
        <v>0</v>
      </c>
      <c r="K156" s="38"/>
      <c r="L156" s="38"/>
      <c r="M156" s="38"/>
      <c r="N156" s="38"/>
      <c r="O156" s="38"/>
      <c r="P156" s="290"/>
      <c r="Q156" s="26"/>
    </row>
    <row r="157" spans="1:17" s="13" customFormat="1" ht="21.75" customHeight="1">
      <c r="A157" s="263" t="s">
        <v>292</v>
      </c>
      <c r="B157" s="256" t="s">
        <v>303</v>
      </c>
      <c r="C157" s="58" t="s">
        <v>17</v>
      </c>
      <c r="D157" s="59">
        <f t="shared" si="37"/>
        <v>7613.2</v>
      </c>
      <c r="E157" s="55">
        <f t="shared" ref="E157:O157" si="41">SUM(E158:E161)</f>
        <v>0</v>
      </c>
      <c r="F157" s="55">
        <f t="shared" si="41"/>
        <v>0</v>
      </c>
      <c r="G157" s="55">
        <f t="shared" si="41"/>
        <v>0</v>
      </c>
      <c r="H157" s="55">
        <f t="shared" si="41"/>
        <v>0</v>
      </c>
      <c r="I157" s="55">
        <f t="shared" si="41"/>
        <v>6750</v>
      </c>
      <c r="J157" s="55">
        <f t="shared" si="41"/>
        <v>863.2</v>
      </c>
      <c r="K157" s="55">
        <f t="shared" si="41"/>
        <v>0</v>
      </c>
      <c r="L157" s="55">
        <f t="shared" si="41"/>
        <v>0</v>
      </c>
      <c r="M157" s="55">
        <f t="shared" si="41"/>
        <v>0</v>
      </c>
      <c r="N157" s="55">
        <f t="shared" si="41"/>
        <v>0</v>
      </c>
      <c r="O157" s="55">
        <f t="shared" si="41"/>
        <v>0</v>
      </c>
      <c r="P157" s="288" t="s">
        <v>44</v>
      </c>
      <c r="Q157" s="26"/>
    </row>
    <row r="158" spans="1:17" s="13" customFormat="1" ht="21.75" customHeight="1">
      <c r="A158" s="263"/>
      <c r="B158" s="256"/>
      <c r="C158" s="64" t="s">
        <v>25</v>
      </c>
      <c r="D158" s="34">
        <f t="shared" si="37"/>
        <v>0</v>
      </c>
      <c r="E158" s="38">
        <v>0</v>
      </c>
      <c r="F158" s="38">
        <v>0</v>
      </c>
      <c r="G158" s="38">
        <v>0</v>
      </c>
      <c r="H158" s="38">
        <v>0</v>
      </c>
      <c r="I158" s="38">
        <v>0</v>
      </c>
      <c r="J158" s="38">
        <v>0</v>
      </c>
      <c r="K158" s="38"/>
      <c r="L158" s="38"/>
      <c r="M158" s="38"/>
      <c r="N158" s="38"/>
      <c r="O158" s="38"/>
      <c r="P158" s="289"/>
      <c r="Q158" s="26"/>
    </row>
    <row r="159" spans="1:17" ht="21.75" customHeight="1">
      <c r="A159" s="263"/>
      <c r="B159" s="256"/>
      <c r="C159" s="64" t="s">
        <v>26</v>
      </c>
      <c r="D159" s="34">
        <f t="shared" si="37"/>
        <v>0</v>
      </c>
      <c r="E159" s="38">
        <v>0</v>
      </c>
      <c r="F159" s="38">
        <v>0</v>
      </c>
      <c r="G159" s="38">
        <v>0</v>
      </c>
      <c r="H159" s="38">
        <v>0</v>
      </c>
      <c r="I159" s="38">
        <v>0</v>
      </c>
      <c r="J159" s="38">
        <v>0</v>
      </c>
      <c r="K159" s="38"/>
      <c r="L159" s="38"/>
      <c r="M159" s="38"/>
      <c r="N159" s="38"/>
      <c r="O159" s="38"/>
      <c r="P159" s="289"/>
      <c r="Q159" s="40">
        <f>SUM(D365:D368)</f>
        <v>647.69000000000005</v>
      </c>
    </row>
    <row r="160" spans="1:17" ht="21.75" customHeight="1">
      <c r="A160" s="263"/>
      <c r="B160" s="256"/>
      <c r="C160" s="64" t="s">
        <v>27</v>
      </c>
      <c r="D160" s="34">
        <f t="shared" si="37"/>
        <v>7613.2</v>
      </c>
      <c r="E160" s="38">
        <f>п2!I114</f>
        <v>0</v>
      </c>
      <c r="F160" s="38">
        <v>0</v>
      </c>
      <c r="G160" s="38">
        <v>0</v>
      </c>
      <c r="H160" s="38">
        <f>п2!L38</f>
        <v>0</v>
      </c>
      <c r="I160" s="38">
        <f>п2!M38</f>
        <v>6750</v>
      </c>
      <c r="J160" s="38">
        <f>п2!N38</f>
        <v>863.2</v>
      </c>
      <c r="K160" s="38"/>
      <c r="L160" s="38"/>
      <c r="M160" s="38"/>
      <c r="N160" s="38"/>
      <c r="O160" s="38"/>
      <c r="P160" s="289"/>
      <c r="Q160" s="1"/>
    </row>
    <row r="161" spans="1:17" ht="21.75" customHeight="1">
      <c r="A161" s="263"/>
      <c r="B161" s="256"/>
      <c r="C161" s="64" t="s">
        <v>28</v>
      </c>
      <c r="D161" s="34">
        <f t="shared" si="37"/>
        <v>0</v>
      </c>
      <c r="E161" s="38">
        <v>0</v>
      </c>
      <c r="F161" s="38">
        <v>0</v>
      </c>
      <c r="G161" s="38">
        <f>п2!K118</f>
        <v>0</v>
      </c>
      <c r="H161" s="38">
        <v>0</v>
      </c>
      <c r="I161" s="38">
        <v>0</v>
      </c>
      <c r="J161" s="38">
        <v>0</v>
      </c>
      <c r="K161" s="38"/>
      <c r="L161" s="38"/>
      <c r="M161" s="38"/>
      <c r="N161" s="38"/>
      <c r="O161" s="38"/>
      <c r="P161" s="290"/>
      <c r="Q161" s="1"/>
    </row>
    <row r="162" spans="1:17" ht="21.75" customHeight="1">
      <c r="A162" s="263" t="s">
        <v>293</v>
      </c>
      <c r="B162" s="256" t="s">
        <v>304</v>
      </c>
      <c r="C162" s="58" t="s">
        <v>17</v>
      </c>
      <c r="D162" s="59">
        <f t="shared" si="37"/>
        <v>0</v>
      </c>
      <c r="E162" s="55">
        <f t="shared" ref="E162:O162" si="42">SUM(E163:E166)</f>
        <v>0</v>
      </c>
      <c r="F162" s="55">
        <f t="shared" si="42"/>
        <v>0</v>
      </c>
      <c r="G162" s="55">
        <f t="shared" si="42"/>
        <v>0</v>
      </c>
      <c r="H162" s="55">
        <f t="shared" si="42"/>
        <v>0</v>
      </c>
      <c r="I162" s="55">
        <f t="shared" si="42"/>
        <v>0</v>
      </c>
      <c r="J162" s="55">
        <f t="shared" si="42"/>
        <v>0</v>
      </c>
      <c r="K162" s="55">
        <f t="shared" si="42"/>
        <v>0</v>
      </c>
      <c r="L162" s="55">
        <f t="shared" si="42"/>
        <v>0</v>
      </c>
      <c r="M162" s="55">
        <f t="shared" si="42"/>
        <v>0</v>
      </c>
      <c r="N162" s="55">
        <f t="shared" si="42"/>
        <v>0</v>
      </c>
      <c r="O162" s="55">
        <f t="shared" si="42"/>
        <v>0</v>
      </c>
      <c r="P162" s="288" t="s">
        <v>44</v>
      </c>
      <c r="Q162" s="1"/>
    </row>
    <row r="163" spans="1:17" ht="21.75" customHeight="1">
      <c r="A163" s="263"/>
      <c r="B163" s="256"/>
      <c r="C163" s="64" t="s">
        <v>25</v>
      </c>
      <c r="D163" s="34">
        <f t="shared" si="37"/>
        <v>0</v>
      </c>
      <c r="E163" s="38">
        <v>0</v>
      </c>
      <c r="F163" s="38">
        <v>0</v>
      </c>
      <c r="G163" s="38">
        <v>0</v>
      </c>
      <c r="H163" s="38">
        <v>0</v>
      </c>
      <c r="I163" s="38">
        <v>0</v>
      </c>
      <c r="J163" s="38">
        <v>0</v>
      </c>
      <c r="K163" s="38"/>
      <c r="L163" s="38"/>
      <c r="M163" s="38"/>
      <c r="N163" s="38"/>
      <c r="O163" s="38"/>
      <c r="P163" s="289"/>
      <c r="Q163" s="1"/>
    </row>
    <row r="164" spans="1:17" ht="21.75" customHeight="1">
      <c r="A164" s="263"/>
      <c r="B164" s="256"/>
      <c r="C164" s="64" t="s">
        <v>26</v>
      </c>
      <c r="D164" s="34">
        <f t="shared" si="37"/>
        <v>0</v>
      </c>
      <c r="E164" s="38">
        <v>0</v>
      </c>
      <c r="F164" s="38">
        <v>0</v>
      </c>
      <c r="G164" s="38">
        <v>0</v>
      </c>
      <c r="H164" s="38">
        <v>0</v>
      </c>
      <c r="I164" s="38">
        <v>0</v>
      </c>
      <c r="J164" s="38">
        <v>0</v>
      </c>
      <c r="K164" s="38"/>
      <c r="L164" s="38"/>
      <c r="M164" s="38"/>
      <c r="N164" s="38"/>
      <c r="O164" s="38"/>
      <c r="P164" s="289"/>
      <c r="Q164" s="40">
        <f>SUM(D370:D373)</f>
        <v>50</v>
      </c>
    </row>
    <row r="165" spans="1:17" ht="21.75" customHeight="1">
      <c r="A165" s="263"/>
      <c r="B165" s="256"/>
      <c r="C165" s="64" t="s">
        <v>27</v>
      </c>
      <c r="D165" s="34">
        <f t="shared" si="37"/>
        <v>0</v>
      </c>
      <c r="E165" s="38">
        <f>п2!I119</f>
        <v>0</v>
      </c>
      <c r="F165" s="38">
        <v>0</v>
      </c>
      <c r="G165" s="38">
        <v>0</v>
      </c>
      <c r="H165" s="38">
        <f>п2!L39</f>
        <v>0</v>
      </c>
      <c r="I165" s="38">
        <v>0</v>
      </c>
      <c r="J165" s="38">
        <v>0</v>
      </c>
      <c r="K165" s="38"/>
      <c r="L165" s="38"/>
      <c r="M165" s="38"/>
      <c r="N165" s="38"/>
      <c r="O165" s="38"/>
      <c r="P165" s="289"/>
      <c r="Q165" s="1"/>
    </row>
    <row r="166" spans="1:17" ht="21.75" customHeight="1">
      <c r="A166" s="263"/>
      <c r="B166" s="256"/>
      <c r="C166" s="64" t="s">
        <v>28</v>
      </c>
      <c r="D166" s="34">
        <f t="shared" si="37"/>
        <v>0</v>
      </c>
      <c r="E166" s="38">
        <v>0</v>
      </c>
      <c r="F166" s="38">
        <v>0</v>
      </c>
      <c r="G166" s="38">
        <f>п2!K123</f>
        <v>0</v>
      </c>
      <c r="H166" s="38">
        <v>0</v>
      </c>
      <c r="I166" s="38">
        <v>0</v>
      </c>
      <c r="J166" s="38">
        <v>0</v>
      </c>
      <c r="K166" s="38"/>
      <c r="L166" s="38"/>
      <c r="M166" s="38"/>
      <c r="N166" s="38"/>
      <c r="O166" s="38"/>
      <c r="P166" s="290"/>
      <c r="Q166" s="1"/>
    </row>
    <row r="167" spans="1:17" ht="21.75" customHeight="1">
      <c r="A167" s="278" t="s">
        <v>294</v>
      </c>
      <c r="B167" s="256" t="s">
        <v>305</v>
      </c>
      <c r="C167" s="58" t="s">
        <v>17</v>
      </c>
      <c r="D167" s="59">
        <f t="shared" si="37"/>
        <v>0</v>
      </c>
      <c r="E167" s="55">
        <f t="shared" ref="E167:O167" si="43">SUM(E168:E171)</f>
        <v>0</v>
      </c>
      <c r="F167" s="55">
        <f t="shared" si="43"/>
        <v>0</v>
      </c>
      <c r="G167" s="55">
        <f t="shared" si="43"/>
        <v>0</v>
      </c>
      <c r="H167" s="55">
        <f t="shared" si="43"/>
        <v>0</v>
      </c>
      <c r="I167" s="55">
        <f t="shared" si="43"/>
        <v>0</v>
      </c>
      <c r="J167" s="55">
        <f t="shared" si="43"/>
        <v>0</v>
      </c>
      <c r="K167" s="55">
        <f t="shared" si="43"/>
        <v>0</v>
      </c>
      <c r="L167" s="55">
        <f t="shared" si="43"/>
        <v>0</v>
      </c>
      <c r="M167" s="55">
        <f t="shared" si="43"/>
        <v>0</v>
      </c>
      <c r="N167" s="55">
        <f t="shared" si="43"/>
        <v>0</v>
      </c>
      <c r="O167" s="55">
        <f t="shared" si="43"/>
        <v>0</v>
      </c>
      <c r="P167" s="288" t="s">
        <v>44</v>
      </c>
      <c r="Q167" s="1"/>
    </row>
    <row r="168" spans="1:17" ht="21.75" customHeight="1">
      <c r="A168" s="263"/>
      <c r="B168" s="256"/>
      <c r="C168" s="64" t="s">
        <v>25</v>
      </c>
      <c r="D168" s="34">
        <f t="shared" si="37"/>
        <v>0</v>
      </c>
      <c r="E168" s="38">
        <v>0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38"/>
      <c r="L168" s="38"/>
      <c r="M168" s="38"/>
      <c r="N168" s="38"/>
      <c r="O168" s="38"/>
      <c r="P168" s="289"/>
      <c r="Q168" s="1"/>
    </row>
    <row r="169" spans="1:17" s="13" customFormat="1" ht="21.75" customHeight="1">
      <c r="A169" s="263"/>
      <c r="B169" s="256"/>
      <c r="C169" s="64" t="s">
        <v>26</v>
      </c>
      <c r="D169" s="34">
        <f t="shared" si="37"/>
        <v>0</v>
      </c>
      <c r="E169" s="38">
        <v>0</v>
      </c>
      <c r="F169" s="38">
        <v>0</v>
      </c>
      <c r="G169" s="38">
        <v>0</v>
      </c>
      <c r="H169" s="38">
        <v>0</v>
      </c>
      <c r="I169" s="38">
        <v>0</v>
      </c>
      <c r="J169" s="38">
        <v>0</v>
      </c>
      <c r="K169" s="38"/>
      <c r="L169" s="38"/>
      <c r="M169" s="38"/>
      <c r="N169" s="38"/>
      <c r="O169" s="38"/>
      <c r="P169" s="289"/>
      <c r="Q169" s="26"/>
    </row>
    <row r="170" spans="1:17" s="13" customFormat="1" ht="21.75" customHeight="1">
      <c r="A170" s="263"/>
      <c r="B170" s="256"/>
      <c r="C170" s="64" t="s">
        <v>27</v>
      </c>
      <c r="D170" s="34">
        <f t="shared" si="37"/>
        <v>0</v>
      </c>
      <c r="E170" s="38">
        <f>п2!I109</f>
        <v>0</v>
      </c>
      <c r="F170" s="38">
        <v>0</v>
      </c>
      <c r="G170" s="38">
        <f>п2!K58</f>
        <v>0</v>
      </c>
      <c r="H170" s="38">
        <f>п2!L40</f>
        <v>0</v>
      </c>
      <c r="I170" s="38">
        <v>0</v>
      </c>
      <c r="J170" s="38">
        <v>0</v>
      </c>
      <c r="K170" s="38"/>
      <c r="L170" s="38"/>
      <c r="M170" s="38"/>
      <c r="N170" s="38"/>
      <c r="O170" s="38"/>
      <c r="P170" s="289"/>
      <c r="Q170" s="39">
        <f>SUM(D375:D377)</f>
        <v>209935.8</v>
      </c>
    </row>
    <row r="171" spans="1:17" s="13" customFormat="1" ht="21.75" customHeight="1">
      <c r="A171" s="263"/>
      <c r="B171" s="256"/>
      <c r="C171" s="64" t="s">
        <v>28</v>
      </c>
      <c r="D171" s="34">
        <f t="shared" si="37"/>
        <v>0</v>
      </c>
      <c r="E171" s="38">
        <v>0</v>
      </c>
      <c r="F171" s="38">
        <v>0</v>
      </c>
      <c r="G171" s="38">
        <f>п2!K113</f>
        <v>0</v>
      </c>
      <c r="H171" s="38">
        <v>0</v>
      </c>
      <c r="I171" s="38">
        <v>0</v>
      </c>
      <c r="J171" s="38">
        <v>0</v>
      </c>
      <c r="K171" s="38"/>
      <c r="L171" s="38"/>
      <c r="M171" s="38"/>
      <c r="N171" s="38"/>
      <c r="O171" s="38"/>
      <c r="P171" s="290"/>
      <c r="Q171" s="26"/>
    </row>
    <row r="172" spans="1:17" s="13" customFormat="1" ht="21.75" customHeight="1">
      <c r="A172" s="263" t="s">
        <v>295</v>
      </c>
      <c r="B172" s="256" t="s">
        <v>306</v>
      </c>
      <c r="C172" s="58" t="s">
        <v>17</v>
      </c>
      <c r="D172" s="59">
        <f t="shared" si="37"/>
        <v>6777.5</v>
      </c>
      <c r="E172" s="55">
        <f t="shared" ref="E172:O172" si="44">SUM(E173:E176)</f>
        <v>0</v>
      </c>
      <c r="F172" s="55">
        <f t="shared" si="44"/>
        <v>0</v>
      </c>
      <c r="G172" s="55">
        <f t="shared" si="44"/>
        <v>0</v>
      </c>
      <c r="H172" s="55">
        <f t="shared" si="44"/>
        <v>0</v>
      </c>
      <c r="I172" s="55">
        <f t="shared" si="44"/>
        <v>6000</v>
      </c>
      <c r="J172" s="55">
        <f t="shared" si="44"/>
        <v>777.5</v>
      </c>
      <c r="K172" s="55">
        <f t="shared" si="44"/>
        <v>0</v>
      </c>
      <c r="L172" s="55">
        <f t="shared" si="44"/>
        <v>0</v>
      </c>
      <c r="M172" s="55">
        <f t="shared" si="44"/>
        <v>0</v>
      </c>
      <c r="N172" s="55">
        <f t="shared" si="44"/>
        <v>0</v>
      </c>
      <c r="O172" s="55">
        <f t="shared" si="44"/>
        <v>0</v>
      </c>
      <c r="P172" s="253" t="s">
        <v>44</v>
      </c>
      <c r="Q172" s="26"/>
    </row>
    <row r="173" spans="1:17" s="13" customFormat="1" ht="21.75" customHeight="1">
      <c r="A173" s="263"/>
      <c r="B173" s="256"/>
      <c r="C173" s="64" t="s">
        <v>25</v>
      </c>
      <c r="D173" s="34">
        <f t="shared" si="37"/>
        <v>0</v>
      </c>
      <c r="E173" s="38">
        <v>0</v>
      </c>
      <c r="F173" s="38">
        <v>0</v>
      </c>
      <c r="G173" s="38">
        <v>0</v>
      </c>
      <c r="H173" s="38">
        <v>0</v>
      </c>
      <c r="I173" s="38">
        <v>0</v>
      </c>
      <c r="J173" s="38">
        <v>0</v>
      </c>
      <c r="K173" s="38"/>
      <c r="L173" s="38"/>
      <c r="M173" s="38"/>
      <c r="N173" s="38"/>
      <c r="O173" s="38"/>
      <c r="P173" s="253"/>
      <c r="Q173" s="26"/>
    </row>
    <row r="174" spans="1:17" s="13" customFormat="1" ht="21.75" customHeight="1">
      <c r="A174" s="263"/>
      <c r="B174" s="256"/>
      <c r="C174" s="64" t="s">
        <v>26</v>
      </c>
      <c r="D174" s="34">
        <f t="shared" si="37"/>
        <v>0</v>
      </c>
      <c r="E174" s="38">
        <v>0</v>
      </c>
      <c r="F174" s="38">
        <v>0</v>
      </c>
      <c r="G174" s="38">
        <v>0</v>
      </c>
      <c r="H174" s="38">
        <v>0</v>
      </c>
      <c r="I174" s="38">
        <v>0</v>
      </c>
      <c r="J174" s="38">
        <v>0</v>
      </c>
      <c r="K174" s="38"/>
      <c r="L174" s="38"/>
      <c r="M174" s="38"/>
      <c r="N174" s="38"/>
      <c r="O174" s="38"/>
      <c r="P174" s="253"/>
      <c r="Q174" s="26"/>
    </row>
    <row r="175" spans="1:17" s="13" customFormat="1" ht="21.75" customHeight="1">
      <c r="A175" s="263"/>
      <c r="B175" s="256"/>
      <c r="C175" s="64" t="s">
        <v>27</v>
      </c>
      <c r="D175" s="34">
        <f t="shared" si="37"/>
        <v>6777.5</v>
      </c>
      <c r="E175" s="38">
        <f>п2!I114</f>
        <v>0</v>
      </c>
      <c r="F175" s="38">
        <v>0</v>
      </c>
      <c r="G175" s="38">
        <v>0</v>
      </c>
      <c r="H175" s="38">
        <f>п2!L41</f>
        <v>0</v>
      </c>
      <c r="I175" s="38">
        <f>п2!M41</f>
        <v>6000</v>
      </c>
      <c r="J175" s="38">
        <f>п2!N41</f>
        <v>777.5</v>
      </c>
      <c r="K175" s="38"/>
      <c r="L175" s="38"/>
      <c r="M175" s="38"/>
      <c r="N175" s="38"/>
      <c r="O175" s="38"/>
      <c r="P175" s="253"/>
      <c r="Q175" s="26"/>
    </row>
    <row r="176" spans="1:17" s="13" customFormat="1" ht="21.75" customHeight="1">
      <c r="A176" s="263"/>
      <c r="B176" s="256"/>
      <c r="C176" s="64" t="s">
        <v>28</v>
      </c>
      <c r="D176" s="34">
        <f t="shared" si="37"/>
        <v>0</v>
      </c>
      <c r="E176" s="38">
        <v>0</v>
      </c>
      <c r="F176" s="38">
        <v>0</v>
      </c>
      <c r="G176" s="38">
        <f>п2!K118</f>
        <v>0</v>
      </c>
      <c r="H176" s="38">
        <v>0</v>
      </c>
      <c r="I176" s="38">
        <v>0</v>
      </c>
      <c r="J176" s="38">
        <v>0</v>
      </c>
      <c r="K176" s="38"/>
      <c r="L176" s="38"/>
      <c r="M176" s="38"/>
      <c r="N176" s="38"/>
      <c r="O176" s="38"/>
      <c r="P176" s="253"/>
      <c r="Q176" s="26"/>
    </row>
    <row r="177" spans="1:17" ht="21.75" customHeight="1">
      <c r="A177" s="263" t="s">
        <v>296</v>
      </c>
      <c r="B177" s="256" t="s">
        <v>307</v>
      </c>
      <c r="C177" s="58" t="s">
        <v>17</v>
      </c>
      <c r="D177" s="59">
        <f t="shared" si="37"/>
        <v>1358.8</v>
      </c>
      <c r="E177" s="55">
        <f t="shared" ref="E177:O177" si="45">SUM(E178:E181)</f>
        <v>0</v>
      </c>
      <c r="F177" s="55">
        <f t="shared" si="45"/>
        <v>0</v>
      </c>
      <c r="G177" s="55">
        <f t="shared" si="45"/>
        <v>0</v>
      </c>
      <c r="H177" s="55">
        <f t="shared" si="45"/>
        <v>0</v>
      </c>
      <c r="I177" s="55">
        <f t="shared" si="45"/>
        <v>1200</v>
      </c>
      <c r="J177" s="55">
        <f t="shared" si="45"/>
        <v>158.80000000000001</v>
      </c>
      <c r="K177" s="55">
        <f t="shared" si="45"/>
        <v>0</v>
      </c>
      <c r="L177" s="55">
        <f t="shared" si="45"/>
        <v>0</v>
      </c>
      <c r="M177" s="55">
        <f t="shared" si="45"/>
        <v>0</v>
      </c>
      <c r="N177" s="55">
        <f t="shared" si="45"/>
        <v>0</v>
      </c>
      <c r="O177" s="55">
        <f t="shared" si="45"/>
        <v>0</v>
      </c>
      <c r="P177" s="253" t="s">
        <v>44</v>
      </c>
      <c r="Q177" s="40">
        <f>SUM(D381:D383)</f>
        <v>79141.917000000001</v>
      </c>
    </row>
    <row r="178" spans="1:17" ht="21.75" customHeight="1">
      <c r="A178" s="263"/>
      <c r="B178" s="256"/>
      <c r="C178" s="64" t="s">
        <v>25</v>
      </c>
      <c r="D178" s="34">
        <f t="shared" si="37"/>
        <v>0</v>
      </c>
      <c r="E178" s="38">
        <v>0</v>
      </c>
      <c r="F178" s="38">
        <v>0</v>
      </c>
      <c r="G178" s="38">
        <v>0</v>
      </c>
      <c r="H178" s="38">
        <v>0</v>
      </c>
      <c r="I178" s="38">
        <v>0</v>
      </c>
      <c r="J178" s="38">
        <v>0</v>
      </c>
      <c r="K178" s="38"/>
      <c r="L178" s="38"/>
      <c r="M178" s="38"/>
      <c r="N178" s="38"/>
      <c r="O178" s="38"/>
      <c r="P178" s="253"/>
      <c r="Q178" s="1"/>
    </row>
    <row r="179" spans="1:17" ht="21.75" customHeight="1">
      <c r="A179" s="263"/>
      <c r="B179" s="256"/>
      <c r="C179" s="64" t="s">
        <v>26</v>
      </c>
      <c r="D179" s="34">
        <f t="shared" si="37"/>
        <v>0</v>
      </c>
      <c r="E179" s="38">
        <v>0</v>
      </c>
      <c r="F179" s="38">
        <v>0</v>
      </c>
      <c r="G179" s="38">
        <v>0</v>
      </c>
      <c r="H179" s="38">
        <v>0</v>
      </c>
      <c r="I179" s="38">
        <v>0</v>
      </c>
      <c r="J179" s="38">
        <v>0</v>
      </c>
      <c r="K179" s="38"/>
      <c r="L179" s="38"/>
      <c r="M179" s="38"/>
      <c r="N179" s="38"/>
      <c r="O179" s="38"/>
      <c r="P179" s="253"/>
      <c r="Q179" s="1"/>
    </row>
    <row r="180" spans="1:17" ht="21.75" customHeight="1">
      <c r="A180" s="263"/>
      <c r="B180" s="256"/>
      <c r="C180" s="64" t="s">
        <v>27</v>
      </c>
      <c r="D180" s="34">
        <f t="shared" si="37"/>
        <v>1358.8</v>
      </c>
      <c r="E180" s="38">
        <f>п2!I119</f>
        <v>0</v>
      </c>
      <c r="F180" s="38">
        <v>0</v>
      </c>
      <c r="G180" s="38">
        <v>0</v>
      </c>
      <c r="H180" s="38">
        <f>п2!L42</f>
        <v>0</v>
      </c>
      <c r="I180" s="38">
        <f>п2!M42</f>
        <v>1200</v>
      </c>
      <c r="J180" s="38">
        <f>п2!N42</f>
        <v>158.80000000000001</v>
      </c>
      <c r="K180" s="38"/>
      <c r="L180" s="38"/>
      <c r="M180" s="38"/>
      <c r="N180" s="38"/>
      <c r="O180" s="38"/>
      <c r="P180" s="253"/>
      <c r="Q180" s="1"/>
    </row>
    <row r="181" spans="1:17" ht="21.75" customHeight="1">
      <c r="A181" s="263"/>
      <c r="B181" s="256"/>
      <c r="C181" s="64" t="s">
        <v>28</v>
      </c>
      <c r="D181" s="34">
        <f t="shared" si="37"/>
        <v>0</v>
      </c>
      <c r="E181" s="38">
        <v>0</v>
      </c>
      <c r="F181" s="38">
        <v>0</v>
      </c>
      <c r="G181" s="38">
        <f>п2!K123</f>
        <v>0</v>
      </c>
      <c r="H181" s="38">
        <v>0</v>
      </c>
      <c r="I181" s="38">
        <v>0</v>
      </c>
      <c r="J181" s="38">
        <v>0</v>
      </c>
      <c r="K181" s="38"/>
      <c r="L181" s="38"/>
      <c r="M181" s="38"/>
      <c r="N181" s="38"/>
      <c r="O181" s="38"/>
      <c r="P181" s="253"/>
      <c r="Q181" s="1"/>
    </row>
    <row r="182" spans="1:17" ht="21.75" customHeight="1">
      <c r="A182" s="263" t="s">
        <v>297</v>
      </c>
      <c r="B182" s="256" t="s">
        <v>308</v>
      </c>
      <c r="C182" s="58" t="s">
        <v>17</v>
      </c>
      <c r="D182" s="59">
        <f t="shared" si="37"/>
        <v>1688.5</v>
      </c>
      <c r="E182" s="55">
        <f t="shared" ref="E182:O182" si="46">SUM(E183:E186)</f>
        <v>0</v>
      </c>
      <c r="F182" s="55">
        <f t="shared" si="46"/>
        <v>0</v>
      </c>
      <c r="G182" s="55">
        <f t="shared" si="46"/>
        <v>0</v>
      </c>
      <c r="H182" s="55">
        <f t="shared" si="46"/>
        <v>0</v>
      </c>
      <c r="I182" s="55">
        <f t="shared" si="46"/>
        <v>1500</v>
      </c>
      <c r="J182" s="55">
        <f t="shared" si="46"/>
        <v>188.5</v>
      </c>
      <c r="K182" s="55">
        <f t="shared" si="46"/>
        <v>0</v>
      </c>
      <c r="L182" s="55">
        <f t="shared" si="46"/>
        <v>0</v>
      </c>
      <c r="M182" s="55">
        <f t="shared" si="46"/>
        <v>0</v>
      </c>
      <c r="N182" s="55">
        <f t="shared" si="46"/>
        <v>0</v>
      </c>
      <c r="O182" s="55">
        <f t="shared" si="46"/>
        <v>0</v>
      </c>
      <c r="P182" s="253" t="s">
        <v>44</v>
      </c>
      <c r="Q182" s="1"/>
    </row>
    <row r="183" spans="1:17" ht="21.75" customHeight="1">
      <c r="A183" s="263"/>
      <c r="B183" s="256"/>
      <c r="C183" s="64" t="s">
        <v>25</v>
      </c>
      <c r="D183" s="34">
        <f t="shared" si="37"/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/>
      <c r="L183" s="38"/>
      <c r="M183" s="38"/>
      <c r="N183" s="38"/>
      <c r="O183" s="38"/>
      <c r="P183" s="253"/>
      <c r="Q183" s="1"/>
    </row>
    <row r="184" spans="1:17" ht="21.75" customHeight="1">
      <c r="A184" s="263"/>
      <c r="B184" s="256"/>
      <c r="C184" s="64" t="s">
        <v>26</v>
      </c>
      <c r="D184" s="34">
        <f t="shared" si="37"/>
        <v>0</v>
      </c>
      <c r="E184" s="38">
        <v>0</v>
      </c>
      <c r="F184" s="38">
        <v>0</v>
      </c>
      <c r="G184" s="38">
        <v>0</v>
      </c>
      <c r="H184" s="38">
        <v>0</v>
      </c>
      <c r="I184" s="38">
        <v>0</v>
      </c>
      <c r="J184" s="38">
        <v>0</v>
      </c>
      <c r="K184" s="38"/>
      <c r="L184" s="38"/>
      <c r="M184" s="38"/>
      <c r="N184" s="38"/>
      <c r="O184" s="38"/>
      <c r="P184" s="253"/>
      <c r="Q184" s="40">
        <f>SUM(D392:D395)</f>
        <v>123439.227</v>
      </c>
    </row>
    <row r="185" spans="1:17" ht="21.75" customHeight="1">
      <c r="A185" s="263"/>
      <c r="B185" s="256"/>
      <c r="C185" s="64" t="s">
        <v>27</v>
      </c>
      <c r="D185" s="34">
        <f t="shared" si="37"/>
        <v>1688.5</v>
      </c>
      <c r="E185" s="38">
        <f>п2!I124</f>
        <v>0</v>
      </c>
      <c r="F185" s="38">
        <v>0</v>
      </c>
      <c r="G185" s="38">
        <f>п2!K73</f>
        <v>0</v>
      </c>
      <c r="H185" s="38">
        <f>п2!L43</f>
        <v>0</v>
      </c>
      <c r="I185" s="38">
        <f>п2!M43</f>
        <v>1500</v>
      </c>
      <c r="J185" s="38">
        <f>п2!N43</f>
        <v>188.5</v>
      </c>
      <c r="K185" s="38"/>
      <c r="L185" s="38"/>
      <c r="M185" s="38"/>
      <c r="N185" s="38"/>
      <c r="O185" s="38"/>
      <c r="P185" s="253"/>
      <c r="Q185" s="1"/>
    </row>
    <row r="186" spans="1:17" ht="21.75" customHeight="1">
      <c r="A186" s="263"/>
      <c r="B186" s="256"/>
      <c r="C186" s="64" t="s">
        <v>28</v>
      </c>
      <c r="D186" s="34">
        <f t="shared" si="37"/>
        <v>0</v>
      </c>
      <c r="E186" s="38">
        <v>0</v>
      </c>
      <c r="F186" s="38">
        <v>0</v>
      </c>
      <c r="G186" s="38">
        <f>п2!K128</f>
        <v>0</v>
      </c>
      <c r="H186" s="38">
        <v>0</v>
      </c>
      <c r="I186" s="38">
        <v>0</v>
      </c>
      <c r="J186" s="38">
        <v>0</v>
      </c>
      <c r="K186" s="38"/>
      <c r="L186" s="38"/>
      <c r="M186" s="38"/>
      <c r="N186" s="38"/>
      <c r="O186" s="38"/>
      <c r="P186" s="253"/>
      <c r="Q186" s="1"/>
    </row>
    <row r="187" spans="1:17" ht="21.75" customHeight="1">
      <c r="A187" s="263" t="s">
        <v>298</v>
      </c>
      <c r="B187" s="256" t="s">
        <v>309</v>
      </c>
      <c r="C187" s="58" t="s">
        <v>17</v>
      </c>
      <c r="D187" s="59">
        <f t="shared" si="37"/>
        <v>3430</v>
      </c>
      <c r="E187" s="55">
        <f t="shared" ref="E187:O187" si="47">SUM(E188:E191)</f>
        <v>0</v>
      </c>
      <c r="F187" s="55">
        <f t="shared" si="47"/>
        <v>0</v>
      </c>
      <c r="G187" s="55">
        <f t="shared" si="47"/>
        <v>0</v>
      </c>
      <c r="H187" s="55">
        <f t="shared" si="47"/>
        <v>0</v>
      </c>
      <c r="I187" s="55">
        <f t="shared" si="47"/>
        <v>3430</v>
      </c>
      <c r="J187" s="55">
        <f t="shared" si="47"/>
        <v>0</v>
      </c>
      <c r="K187" s="55">
        <f t="shared" si="47"/>
        <v>0</v>
      </c>
      <c r="L187" s="55">
        <f t="shared" si="47"/>
        <v>0</v>
      </c>
      <c r="M187" s="55">
        <f t="shared" si="47"/>
        <v>0</v>
      </c>
      <c r="N187" s="55">
        <f t="shared" si="47"/>
        <v>0</v>
      </c>
      <c r="O187" s="55">
        <f t="shared" si="47"/>
        <v>0</v>
      </c>
      <c r="P187" s="253" t="s">
        <v>44</v>
      </c>
      <c r="Q187" s="1"/>
    </row>
    <row r="188" spans="1:17" ht="21.75" customHeight="1">
      <c r="A188" s="263"/>
      <c r="B188" s="256"/>
      <c r="C188" s="64" t="s">
        <v>25</v>
      </c>
      <c r="D188" s="34">
        <f t="shared" si="37"/>
        <v>0</v>
      </c>
      <c r="E188" s="38">
        <v>0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/>
      <c r="L188" s="38"/>
      <c r="M188" s="38"/>
      <c r="N188" s="38"/>
      <c r="O188" s="38"/>
      <c r="P188" s="253"/>
      <c r="Q188" s="1"/>
    </row>
    <row r="189" spans="1:17" s="13" customFormat="1" ht="21.75" customHeight="1">
      <c r="A189" s="263"/>
      <c r="B189" s="256"/>
      <c r="C189" s="64" t="s">
        <v>26</v>
      </c>
      <c r="D189" s="34">
        <f t="shared" si="37"/>
        <v>0</v>
      </c>
      <c r="E189" s="38">
        <v>0</v>
      </c>
      <c r="F189" s="38">
        <v>0</v>
      </c>
      <c r="G189" s="38">
        <v>0</v>
      </c>
      <c r="H189" s="38">
        <v>0</v>
      </c>
      <c r="I189" s="38">
        <v>0</v>
      </c>
      <c r="J189" s="38">
        <v>0</v>
      </c>
      <c r="K189" s="38"/>
      <c r="L189" s="38"/>
      <c r="M189" s="38"/>
      <c r="N189" s="38"/>
      <c r="O189" s="38"/>
      <c r="P189" s="253"/>
      <c r="Q189" s="39" t="e">
        <f>SUM(#REF!)</f>
        <v>#REF!</v>
      </c>
    </row>
    <row r="190" spans="1:17" ht="21.75" customHeight="1">
      <c r="A190" s="263"/>
      <c r="B190" s="256"/>
      <c r="C190" s="64" t="s">
        <v>27</v>
      </c>
      <c r="D190" s="34">
        <f t="shared" si="37"/>
        <v>3430</v>
      </c>
      <c r="E190" s="38">
        <f>п2!I129</f>
        <v>0</v>
      </c>
      <c r="F190" s="38">
        <v>0</v>
      </c>
      <c r="G190" s="38">
        <f>п2!K78</f>
        <v>0</v>
      </c>
      <c r="H190" s="38">
        <f>п2!L44</f>
        <v>0</v>
      </c>
      <c r="I190" s="38">
        <f>п2!M44</f>
        <v>3430</v>
      </c>
      <c r="J190" s="38">
        <f>п2!N44</f>
        <v>0</v>
      </c>
      <c r="K190" s="38"/>
      <c r="L190" s="38"/>
      <c r="M190" s="38"/>
      <c r="N190" s="38"/>
      <c r="O190" s="38"/>
      <c r="P190" s="253"/>
      <c r="Q190" s="1"/>
    </row>
    <row r="191" spans="1:17" ht="21.75" customHeight="1">
      <c r="A191" s="263"/>
      <c r="B191" s="256"/>
      <c r="C191" s="64" t="s">
        <v>28</v>
      </c>
      <c r="D191" s="34">
        <f t="shared" si="37"/>
        <v>0</v>
      </c>
      <c r="E191" s="38">
        <v>0</v>
      </c>
      <c r="F191" s="38">
        <v>0</v>
      </c>
      <c r="G191" s="38">
        <f>п2!K133</f>
        <v>0</v>
      </c>
      <c r="H191" s="38">
        <v>0</v>
      </c>
      <c r="I191" s="38">
        <v>0</v>
      </c>
      <c r="J191" s="38">
        <v>0</v>
      </c>
      <c r="K191" s="38"/>
      <c r="L191" s="38"/>
      <c r="M191" s="38"/>
      <c r="N191" s="38"/>
      <c r="O191" s="38"/>
      <c r="P191" s="253"/>
      <c r="Q191" s="1"/>
    </row>
    <row r="192" spans="1:17" ht="21.75" customHeight="1">
      <c r="A192" s="263" t="s">
        <v>312</v>
      </c>
      <c r="B192" s="256" t="s">
        <v>315</v>
      </c>
      <c r="C192" s="58" t="s">
        <v>17</v>
      </c>
      <c r="D192" s="59">
        <f t="shared" si="37"/>
        <v>2500</v>
      </c>
      <c r="E192" s="55">
        <f t="shared" ref="E192:O192" si="48">SUM(E193:E196)</f>
        <v>0</v>
      </c>
      <c r="F192" s="55">
        <f t="shared" si="48"/>
        <v>0</v>
      </c>
      <c r="G192" s="55">
        <f t="shared" si="48"/>
        <v>0</v>
      </c>
      <c r="H192" s="55">
        <f t="shared" si="48"/>
        <v>2500</v>
      </c>
      <c r="I192" s="55">
        <f t="shared" si="48"/>
        <v>0</v>
      </c>
      <c r="J192" s="55">
        <f t="shared" si="48"/>
        <v>0</v>
      </c>
      <c r="K192" s="55">
        <f t="shared" si="48"/>
        <v>0</v>
      </c>
      <c r="L192" s="55">
        <f t="shared" si="48"/>
        <v>0</v>
      </c>
      <c r="M192" s="55">
        <f t="shared" si="48"/>
        <v>0</v>
      </c>
      <c r="N192" s="55">
        <f t="shared" si="48"/>
        <v>0</v>
      </c>
      <c r="O192" s="55">
        <f t="shared" si="48"/>
        <v>0</v>
      </c>
      <c r="P192" s="253" t="s">
        <v>258</v>
      </c>
      <c r="Q192" s="1"/>
    </row>
    <row r="193" spans="1:17" ht="21.75" customHeight="1">
      <c r="A193" s="263"/>
      <c r="B193" s="256"/>
      <c r="C193" s="64" t="s">
        <v>25</v>
      </c>
      <c r="D193" s="34">
        <f t="shared" si="37"/>
        <v>0</v>
      </c>
      <c r="E193" s="38">
        <v>0</v>
      </c>
      <c r="F193" s="38">
        <v>0</v>
      </c>
      <c r="G193" s="38">
        <v>0</v>
      </c>
      <c r="H193" s="38">
        <v>0</v>
      </c>
      <c r="I193" s="38">
        <v>0</v>
      </c>
      <c r="J193" s="38">
        <v>0</v>
      </c>
      <c r="K193" s="38"/>
      <c r="L193" s="38"/>
      <c r="M193" s="38"/>
      <c r="N193" s="38"/>
      <c r="O193" s="38"/>
      <c r="P193" s="253"/>
      <c r="Q193" s="1"/>
    </row>
    <row r="194" spans="1:17" ht="21.75" customHeight="1">
      <c r="A194" s="263"/>
      <c r="B194" s="256"/>
      <c r="C194" s="64" t="s">
        <v>26</v>
      </c>
      <c r="D194" s="34">
        <f t="shared" si="37"/>
        <v>0</v>
      </c>
      <c r="E194" s="38">
        <v>0</v>
      </c>
      <c r="F194" s="38">
        <v>0</v>
      </c>
      <c r="G194" s="38">
        <v>0</v>
      </c>
      <c r="H194" s="38">
        <v>0</v>
      </c>
      <c r="I194" s="38">
        <v>0</v>
      </c>
      <c r="J194" s="38">
        <v>0</v>
      </c>
      <c r="K194" s="38"/>
      <c r="L194" s="38"/>
      <c r="M194" s="38"/>
      <c r="N194" s="38"/>
      <c r="O194" s="38"/>
      <c r="P194" s="253"/>
      <c r="Q194" s="40" t="e">
        <f>SUM(#REF!)</f>
        <v>#REF!</v>
      </c>
    </row>
    <row r="195" spans="1:17" ht="21.75" customHeight="1">
      <c r="A195" s="263"/>
      <c r="B195" s="256"/>
      <c r="C195" s="64" t="s">
        <v>27</v>
      </c>
      <c r="D195" s="34">
        <f t="shared" si="37"/>
        <v>2500</v>
      </c>
      <c r="E195" s="38">
        <f>п2!I134</f>
        <v>0</v>
      </c>
      <c r="F195" s="38">
        <v>0</v>
      </c>
      <c r="G195" s="38">
        <f>п2!K83</f>
        <v>0</v>
      </c>
      <c r="H195" s="38">
        <f>п2!L45</f>
        <v>2500</v>
      </c>
      <c r="I195" s="38">
        <v>0</v>
      </c>
      <c r="J195" s="38">
        <v>0</v>
      </c>
      <c r="K195" s="38"/>
      <c r="L195" s="38"/>
      <c r="M195" s="38"/>
      <c r="N195" s="38"/>
      <c r="O195" s="38"/>
      <c r="P195" s="253"/>
    </row>
    <row r="196" spans="1:17" ht="21.75" customHeight="1">
      <c r="A196" s="263"/>
      <c r="B196" s="256"/>
      <c r="C196" s="64" t="s">
        <v>28</v>
      </c>
      <c r="D196" s="34">
        <f t="shared" si="37"/>
        <v>0</v>
      </c>
      <c r="E196" s="38">
        <v>0</v>
      </c>
      <c r="F196" s="38">
        <v>0</v>
      </c>
      <c r="G196" s="38">
        <f>п2!K138</f>
        <v>0</v>
      </c>
      <c r="H196" s="38">
        <v>0</v>
      </c>
      <c r="I196" s="38">
        <v>0</v>
      </c>
      <c r="J196" s="38">
        <v>0</v>
      </c>
      <c r="K196" s="38"/>
      <c r="L196" s="38"/>
      <c r="M196" s="38"/>
      <c r="N196" s="38"/>
      <c r="O196" s="38"/>
      <c r="P196" s="253"/>
    </row>
    <row r="197" spans="1:17" s="53" customFormat="1" ht="21.75" customHeight="1">
      <c r="A197" s="305" t="s">
        <v>316</v>
      </c>
      <c r="B197" s="301" t="s">
        <v>335</v>
      </c>
      <c r="C197" s="58" t="s">
        <v>17</v>
      </c>
      <c r="D197" s="59">
        <f t="shared" si="37"/>
        <v>3160988.54</v>
      </c>
      <c r="E197" s="55">
        <f t="shared" ref="E197:O197" si="49">SUM(E198:E201)</f>
        <v>0</v>
      </c>
      <c r="F197" s="55">
        <f t="shared" si="49"/>
        <v>0</v>
      </c>
      <c r="G197" s="55">
        <f t="shared" si="49"/>
        <v>0</v>
      </c>
      <c r="H197" s="55">
        <f t="shared" si="49"/>
        <v>169490.41</v>
      </c>
      <c r="I197" s="55">
        <f t="shared" si="49"/>
        <v>1283364.8500000001</v>
      </c>
      <c r="J197" s="55">
        <f t="shared" si="49"/>
        <v>1708133.28</v>
      </c>
      <c r="K197" s="55">
        <f t="shared" si="49"/>
        <v>0</v>
      </c>
      <c r="L197" s="55">
        <f t="shared" si="49"/>
        <v>0</v>
      </c>
      <c r="M197" s="55">
        <f t="shared" si="49"/>
        <v>0</v>
      </c>
      <c r="N197" s="55">
        <f t="shared" si="49"/>
        <v>0</v>
      </c>
      <c r="O197" s="55">
        <f t="shared" si="49"/>
        <v>0</v>
      </c>
      <c r="P197" s="295" t="s">
        <v>44</v>
      </c>
    </row>
    <row r="198" spans="1:17" s="53" customFormat="1" ht="21.75" customHeight="1">
      <c r="A198" s="305"/>
      <c r="B198" s="301"/>
      <c r="C198" s="65" t="s">
        <v>25</v>
      </c>
      <c r="D198" s="66">
        <f t="shared" si="37"/>
        <v>3160988.54</v>
      </c>
      <c r="E198" s="52">
        <f>E203+E208+E213+E218+E223+E228+E233+E238+E242+E248+E253</f>
        <v>0</v>
      </c>
      <c r="F198" s="52">
        <f>F203+F208+F213+F218+F223+F228+F233+F238+F242+F248+F253</f>
        <v>0</v>
      </c>
      <c r="G198" s="52">
        <f>G203+G208+G213+G218+G223+G228+G233+G238+G242+G248+G253</f>
        <v>0</v>
      </c>
      <c r="H198" s="52">
        <f t="shared" ref="H198:J201" si="50">H203+H208+H213+H218+H223+H228+H233+H238+H243+H248+H253</f>
        <v>169490.41</v>
      </c>
      <c r="I198" s="52">
        <f t="shared" si="50"/>
        <v>1283364.8500000001</v>
      </c>
      <c r="J198" s="52">
        <f t="shared" si="50"/>
        <v>1708133.28</v>
      </c>
      <c r="K198" s="52">
        <f t="shared" ref="K198:O201" si="51">K203+K208+K213+K218+K223+K228+K233+K238+K243+K248+K253</f>
        <v>0</v>
      </c>
      <c r="L198" s="52">
        <f t="shared" si="51"/>
        <v>0</v>
      </c>
      <c r="M198" s="52">
        <f t="shared" si="51"/>
        <v>0</v>
      </c>
      <c r="N198" s="52">
        <f t="shared" si="51"/>
        <v>0</v>
      </c>
      <c r="O198" s="52">
        <f t="shared" si="51"/>
        <v>0</v>
      </c>
      <c r="P198" s="296"/>
    </row>
    <row r="199" spans="1:17" s="53" customFormat="1" ht="21.75" customHeight="1">
      <c r="A199" s="305"/>
      <c r="B199" s="301"/>
      <c r="C199" s="65" t="s">
        <v>26</v>
      </c>
      <c r="D199" s="66">
        <f t="shared" si="37"/>
        <v>0</v>
      </c>
      <c r="E199" s="52">
        <f t="shared" ref="E199:G201" si="52">E204+E209+E214+E219+E224+E229+E234+E239+E243+E249+E254</f>
        <v>0</v>
      </c>
      <c r="F199" s="52">
        <f t="shared" si="52"/>
        <v>0</v>
      </c>
      <c r="G199" s="52">
        <f t="shared" si="52"/>
        <v>0</v>
      </c>
      <c r="H199" s="52">
        <f t="shared" si="50"/>
        <v>0</v>
      </c>
      <c r="I199" s="52">
        <f t="shared" si="50"/>
        <v>0</v>
      </c>
      <c r="J199" s="52">
        <f t="shared" si="50"/>
        <v>0</v>
      </c>
      <c r="K199" s="52">
        <f t="shared" si="51"/>
        <v>0</v>
      </c>
      <c r="L199" s="52">
        <f t="shared" si="51"/>
        <v>0</v>
      </c>
      <c r="M199" s="52">
        <f t="shared" si="51"/>
        <v>0</v>
      </c>
      <c r="N199" s="52">
        <f t="shared" si="51"/>
        <v>0</v>
      </c>
      <c r="O199" s="52">
        <f t="shared" si="51"/>
        <v>0</v>
      </c>
      <c r="P199" s="296"/>
    </row>
    <row r="200" spans="1:17" s="53" customFormat="1" ht="21.75" customHeight="1">
      <c r="A200" s="305"/>
      <c r="B200" s="301"/>
      <c r="C200" s="65" t="s">
        <v>27</v>
      </c>
      <c r="D200" s="66">
        <f t="shared" si="37"/>
        <v>0</v>
      </c>
      <c r="E200" s="52">
        <f t="shared" si="52"/>
        <v>0</v>
      </c>
      <c r="F200" s="52">
        <f t="shared" si="52"/>
        <v>0</v>
      </c>
      <c r="G200" s="52">
        <f t="shared" si="52"/>
        <v>0</v>
      </c>
      <c r="H200" s="52">
        <f t="shared" si="50"/>
        <v>0</v>
      </c>
      <c r="I200" s="52">
        <f t="shared" si="50"/>
        <v>0</v>
      </c>
      <c r="J200" s="52">
        <f t="shared" si="50"/>
        <v>0</v>
      </c>
      <c r="K200" s="52">
        <f t="shared" si="51"/>
        <v>0</v>
      </c>
      <c r="L200" s="52">
        <f t="shared" si="51"/>
        <v>0</v>
      </c>
      <c r="M200" s="52">
        <f t="shared" si="51"/>
        <v>0</v>
      </c>
      <c r="N200" s="52">
        <f t="shared" si="51"/>
        <v>0</v>
      </c>
      <c r="O200" s="52">
        <f t="shared" si="51"/>
        <v>0</v>
      </c>
      <c r="P200" s="296"/>
    </row>
    <row r="201" spans="1:17" s="53" customFormat="1" ht="21.75" customHeight="1">
      <c r="A201" s="305"/>
      <c r="B201" s="301"/>
      <c r="C201" s="65" t="s">
        <v>28</v>
      </c>
      <c r="D201" s="66">
        <f t="shared" si="37"/>
        <v>0</v>
      </c>
      <c r="E201" s="52">
        <f t="shared" si="52"/>
        <v>0</v>
      </c>
      <c r="F201" s="52">
        <f t="shared" si="52"/>
        <v>0</v>
      </c>
      <c r="G201" s="52">
        <f t="shared" si="52"/>
        <v>0</v>
      </c>
      <c r="H201" s="52">
        <f t="shared" si="50"/>
        <v>0</v>
      </c>
      <c r="I201" s="52">
        <f t="shared" si="50"/>
        <v>0</v>
      </c>
      <c r="J201" s="52">
        <f t="shared" si="50"/>
        <v>0</v>
      </c>
      <c r="K201" s="52">
        <f t="shared" si="51"/>
        <v>0</v>
      </c>
      <c r="L201" s="52">
        <f t="shared" si="51"/>
        <v>0</v>
      </c>
      <c r="M201" s="52">
        <f t="shared" si="51"/>
        <v>0</v>
      </c>
      <c r="N201" s="52">
        <f t="shared" si="51"/>
        <v>0</v>
      </c>
      <c r="O201" s="52">
        <f t="shared" si="51"/>
        <v>0</v>
      </c>
      <c r="P201" s="297"/>
    </row>
    <row r="202" spans="1:17" s="16" customFormat="1" ht="21.75" customHeight="1">
      <c r="A202" s="265"/>
      <c r="B202" s="264" t="s">
        <v>336</v>
      </c>
      <c r="C202" s="58" t="s">
        <v>17</v>
      </c>
      <c r="D202" s="59">
        <f t="shared" si="37"/>
        <v>97740</v>
      </c>
      <c r="E202" s="55">
        <f t="shared" ref="E202:O202" si="53">SUM(E203:E206)</f>
        <v>0</v>
      </c>
      <c r="F202" s="55">
        <f t="shared" si="53"/>
        <v>0</v>
      </c>
      <c r="G202" s="55">
        <f t="shared" si="53"/>
        <v>0</v>
      </c>
      <c r="H202" s="55">
        <f t="shared" si="53"/>
        <v>60530</v>
      </c>
      <c r="I202" s="55">
        <f t="shared" si="53"/>
        <v>37210</v>
      </c>
      <c r="J202" s="55">
        <f t="shared" si="53"/>
        <v>0</v>
      </c>
      <c r="K202" s="55">
        <f t="shared" si="53"/>
        <v>0</v>
      </c>
      <c r="L202" s="55">
        <f t="shared" si="53"/>
        <v>0</v>
      </c>
      <c r="M202" s="55">
        <f t="shared" si="53"/>
        <v>0</v>
      </c>
      <c r="N202" s="55">
        <f t="shared" si="53"/>
        <v>0</v>
      </c>
      <c r="O202" s="55">
        <f t="shared" si="53"/>
        <v>0</v>
      </c>
      <c r="P202" s="294" t="s">
        <v>44</v>
      </c>
    </row>
    <row r="203" spans="1:17" s="16" customFormat="1" ht="21.75" customHeight="1">
      <c r="A203" s="266"/>
      <c r="B203" s="264"/>
      <c r="C203" s="64" t="s">
        <v>25</v>
      </c>
      <c r="D203" s="34">
        <f t="shared" ref="D203:D266" si="54">SUM(E203:O203)</f>
        <v>97740</v>
      </c>
      <c r="E203" s="37">
        <v>0</v>
      </c>
      <c r="F203" s="37">
        <v>0</v>
      </c>
      <c r="G203" s="37">
        <v>0</v>
      </c>
      <c r="H203" s="37">
        <v>60530</v>
      </c>
      <c r="I203" s="37">
        <v>37210</v>
      </c>
      <c r="J203" s="37">
        <v>0</v>
      </c>
      <c r="K203" s="37"/>
      <c r="L203" s="37"/>
      <c r="M203" s="37"/>
      <c r="N203" s="37"/>
      <c r="O203" s="37"/>
      <c r="P203" s="294"/>
    </row>
    <row r="204" spans="1:17" s="16" customFormat="1" ht="21.75" customHeight="1">
      <c r="A204" s="266"/>
      <c r="B204" s="264"/>
      <c r="C204" s="64" t="s">
        <v>26</v>
      </c>
      <c r="D204" s="34">
        <f t="shared" si="54"/>
        <v>0</v>
      </c>
      <c r="E204" s="37">
        <v>0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/>
      <c r="L204" s="37"/>
      <c r="M204" s="37"/>
      <c r="N204" s="37"/>
      <c r="O204" s="37"/>
      <c r="P204" s="294"/>
    </row>
    <row r="205" spans="1:17" s="16" customFormat="1" ht="21.75" customHeight="1">
      <c r="A205" s="266"/>
      <c r="B205" s="264"/>
      <c r="C205" s="64" t="s">
        <v>27</v>
      </c>
      <c r="D205" s="34">
        <f t="shared" si="54"/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/>
      <c r="L205" s="37"/>
      <c r="M205" s="37"/>
      <c r="N205" s="37"/>
      <c r="O205" s="37"/>
      <c r="P205" s="294"/>
    </row>
    <row r="206" spans="1:17" s="16" customFormat="1" ht="21.75" customHeight="1">
      <c r="A206" s="267"/>
      <c r="B206" s="264"/>
      <c r="C206" s="64" t="s">
        <v>28</v>
      </c>
      <c r="D206" s="34">
        <f t="shared" si="54"/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/>
      <c r="L206" s="37"/>
      <c r="M206" s="37"/>
      <c r="N206" s="37"/>
      <c r="O206" s="37"/>
      <c r="P206" s="294"/>
    </row>
    <row r="207" spans="1:17" s="16" customFormat="1" ht="21.75" customHeight="1">
      <c r="A207" s="265"/>
      <c r="B207" s="264" t="s">
        <v>337</v>
      </c>
      <c r="C207" s="58" t="s">
        <v>17</v>
      </c>
      <c r="D207" s="59">
        <f t="shared" si="54"/>
        <v>485990</v>
      </c>
      <c r="E207" s="55">
        <f t="shared" ref="E207:O207" si="55">SUM(E208:E211)</f>
        <v>0</v>
      </c>
      <c r="F207" s="55">
        <f t="shared" si="55"/>
        <v>0</v>
      </c>
      <c r="G207" s="55">
        <f t="shared" si="55"/>
        <v>0</v>
      </c>
      <c r="H207" s="55">
        <f t="shared" si="55"/>
        <v>59860</v>
      </c>
      <c r="I207" s="55">
        <f t="shared" si="55"/>
        <v>235790</v>
      </c>
      <c r="J207" s="55">
        <f t="shared" si="55"/>
        <v>190340</v>
      </c>
      <c r="K207" s="55">
        <f t="shared" si="55"/>
        <v>0</v>
      </c>
      <c r="L207" s="55">
        <f t="shared" si="55"/>
        <v>0</v>
      </c>
      <c r="M207" s="55">
        <f t="shared" si="55"/>
        <v>0</v>
      </c>
      <c r="N207" s="55">
        <f t="shared" si="55"/>
        <v>0</v>
      </c>
      <c r="O207" s="55">
        <f t="shared" si="55"/>
        <v>0</v>
      </c>
      <c r="P207" s="294" t="s">
        <v>44</v>
      </c>
    </row>
    <row r="208" spans="1:17" s="16" customFormat="1" ht="21.75" customHeight="1">
      <c r="A208" s="266"/>
      <c r="B208" s="264"/>
      <c r="C208" s="64" t="s">
        <v>25</v>
      </c>
      <c r="D208" s="34">
        <f t="shared" si="54"/>
        <v>485990</v>
      </c>
      <c r="E208" s="37">
        <v>0</v>
      </c>
      <c r="F208" s="37">
        <v>0</v>
      </c>
      <c r="G208" s="37">
        <v>0</v>
      </c>
      <c r="H208" s="37">
        <v>59860</v>
      </c>
      <c r="I208" s="37">
        <v>235790</v>
      </c>
      <c r="J208" s="37">
        <v>190340</v>
      </c>
      <c r="K208" s="37"/>
      <c r="L208" s="37"/>
      <c r="M208" s="37"/>
      <c r="N208" s="37"/>
      <c r="O208" s="37"/>
      <c r="P208" s="294"/>
    </row>
    <row r="209" spans="1:16" s="16" customFormat="1" ht="21.75" customHeight="1">
      <c r="A209" s="266"/>
      <c r="B209" s="264"/>
      <c r="C209" s="64" t="s">
        <v>26</v>
      </c>
      <c r="D209" s="34">
        <f t="shared" si="54"/>
        <v>0</v>
      </c>
      <c r="E209" s="37">
        <v>0</v>
      </c>
      <c r="F209" s="37">
        <v>0</v>
      </c>
      <c r="G209" s="37">
        <v>0</v>
      </c>
      <c r="H209" s="37">
        <v>0</v>
      </c>
      <c r="I209" s="37">
        <v>0</v>
      </c>
      <c r="J209" s="37">
        <v>0</v>
      </c>
      <c r="K209" s="37"/>
      <c r="L209" s="37"/>
      <c r="M209" s="37"/>
      <c r="N209" s="37"/>
      <c r="O209" s="37"/>
      <c r="P209" s="294"/>
    </row>
    <row r="210" spans="1:16" s="16" customFormat="1" ht="21.75" customHeight="1">
      <c r="A210" s="266"/>
      <c r="B210" s="264"/>
      <c r="C210" s="64" t="s">
        <v>27</v>
      </c>
      <c r="D210" s="34">
        <f t="shared" si="54"/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7">
        <v>0</v>
      </c>
      <c r="K210" s="37"/>
      <c r="L210" s="37"/>
      <c r="M210" s="37"/>
      <c r="N210" s="37"/>
      <c r="O210" s="37"/>
      <c r="P210" s="294"/>
    </row>
    <row r="211" spans="1:16" s="16" customFormat="1" ht="21.75" customHeight="1">
      <c r="A211" s="267"/>
      <c r="B211" s="264"/>
      <c r="C211" s="64" t="s">
        <v>28</v>
      </c>
      <c r="D211" s="34">
        <f t="shared" si="54"/>
        <v>0</v>
      </c>
      <c r="E211" s="37">
        <v>0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/>
      <c r="L211" s="37"/>
      <c r="M211" s="37"/>
      <c r="N211" s="37"/>
      <c r="O211" s="37"/>
      <c r="P211" s="294"/>
    </row>
    <row r="212" spans="1:16" s="16" customFormat="1" ht="21.75" customHeight="1">
      <c r="A212" s="265"/>
      <c r="B212" s="264" t="s">
        <v>338</v>
      </c>
      <c r="C212" s="58" t="s">
        <v>17</v>
      </c>
      <c r="D212" s="59">
        <f t="shared" si="54"/>
        <v>18935.77</v>
      </c>
      <c r="E212" s="55">
        <f t="shared" ref="E212:O212" si="56">SUM(E213:E216)</f>
        <v>0</v>
      </c>
      <c r="F212" s="55">
        <f t="shared" si="56"/>
        <v>0</v>
      </c>
      <c r="G212" s="55">
        <f t="shared" si="56"/>
        <v>0</v>
      </c>
      <c r="H212" s="55">
        <f t="shared" si="56"/>
        <v>18935.77</v>
      </c>
      <c r="I212" s="55">
        <f t="shared" si="56"/>
        <v>0</v>
      </c>
      <c r="J212" s="55">
        <f t="shared" si="56"/>
        <v>0</v>
      </c>
      <c r="K212" s="55">
        <f t="shared" si="56"/>
        <v>0</v>
      </c>
      <c r="L212" s="55">
        <f t="shared" si="56"/>
        <v>0</v>
      </c>
      <c r="M212" s="55">
        <f t="shared" si="56"/>
        <v>0</v>
      </c>
      <c r="N212" s="55">
        <f t="shared" si="56"/>
        <v>0</v>
      </c>
      <c r="O212" s="55">
        <f t="shared" si="56"/>
        <v>0</v>
      </c>
      <c r="P212" s="294" t="s">
        <v>44</v>
      </c>
    </row>
    <row r="213" spans="1:16" s="16" customFormat="1" ht="21.75" customHeight="1">
      <c r="A213" s="266"/>
      <c r="B213" s="264"/>
      <c r="C213" s="64" t="s">
        <v>25</v>
      </c>
      <c r="D213" s="34">
        <f t="shared" si="54"/>
        <v>18935.77</v>
      </c>
      <c r="E213" s="37">
        <v>0</v>
      </c>
      <c r="F213" s="37">
        <v>0</v>
      </c>
      <c r="G213" s="37">
        <v>0</v>
      </c>
      <c r="H213" s="37">
        <v>18935.77</v>
      </c>
      <c r="I213" s="37">
        <v>0</v>
      </c>
      <c r="J213" s="37">
        <v>0</v>
      </c>
      <c r="K213" s="37"/>
      <c r="L213" s="37"/>
      <c r="M213" s="37"/>
      <c r="N213" s="37"/>
      <c r="O213" s="37"/>
      <c r="P213" s="294"/>
    </row>
    <row r="214" spans="1:16" s="16" customFormat="1" ht="21.75" customHeight="1">
      <c r="A214" s="266"/>
      <c r="B214" s="264"/>
      <c r="C214" s="64" t="s">
        <v>26</v>
      </c>
      <c r="D214" s="34">
        <f t="shared" si="54"/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/>
      <c r="L214" s="37"/>
      <c r="M214" s="37"/>
      <c r="N214" s="37"/>
      <c r="O214" s="37"/>
      <c r="P214" s="294"/>
    </row>
    <row r="215" spans="1:16" s="16" customFormat="1" ht="21.75" customHeight="1">
      <c r="A215" s="266"/>
      <c r="B215" s="264"/>
      <c r="C215" s="64" t="s">
        <v>27</v>
      </c>
      <c r="D215" s="34">
        <f t="shared" si="54"/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/>
      <c r="L215" s="37"/>
      <c r="M215" s="37"/>
      <c r="N215" s="37"/>
      <c r="O215" s="37"/>
      <c r="P215" s="294"/>
    </row>
    <row r="216" spans="1:16" s="16" customFormat="1" ht="21.75" customHeight="1">
      <c r="A216" s="267"/>
      <c r="B216" s="264"/>
      <c r="C216" s="64" t="s">
        <v>28</v>
      </c>
      <c r="D216" s="34">
        <f t="shared" si="54"/>
        <v>0</v>
      </c>
      <c r="E216" s="37">
        <v>0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  <c r="K216" s="37"/>
      <c r="L216" s="37"/>
      <c r="M216" s="37"/>
      <c r="N216" s="37"/>
      <c r="O216" s="37"/>
      <c r="P216" s="294"/>
    </row>
    <row r="217" spans="1:16" s="16" customFormat="1" ht="21.75" customHeight="1">
      <c r="A217" s="265"/>
      <c r="B217" s="264" t="s">
        <v>339</v>
      </c>
      <c r="C217" s="58" t="s">
        <v>17</v>
      </c>
      <c r="D217" s="59">
        <f t="shared" si="54"/>
        <v>112798.13</v>
      </c>
      <c r="E217" s="55">
        <f t="shared" ref="E217:O217" si="57">SUM(E218:E221)</f>
        <v>0</v>
      </c>
      <c r="F217" s="55">
        <f t="shared" si="57"/>
        <v>0</v>
      </c>
      <c r="G217" s="55">
        <f t="shared" si="57"/>
        <v>0</v>
      </c>
      <c r="H217" s="55">
        <f t="shared" si="57"/>
        <v>0</v>
      </c>
      <c r="I217" s="55">
        <f t="shared" si="57"/>
        <v>83044.850000000006</v>
      </c>
      <c r="J217" s="55">
        <f t="shared" si="57"/>
        <v>29753.279999999999</v>
      </c>
      <c r="K217" s="55">
        <f t="shared" si="57"/>
        <v>0</v>
      </c>
      <c r="L217" s="55">
        <f t="shared" si="57"/>
        <v>0</v>
      </c>
      <c r="M217" s="55">
        <f t="shared" si="57"/>
        <v>0</v>
      </c>
      <c r="N217" s="55">
        <f t="shared" si="57"/>
        <v>0</v>
      </c>
      <c r="O217" s="55">
        <f t="shared" si="57"/>
        <v>0</v>
      </c>
      <c r="P217" s="294" t="s">
        <v>44</v>
      </c>
    </row>
    <row r="218" spans="1:16" s="16" customFormat="1" ht="21.75" customHeight="1">
      <c r="A218" s="266"/>
      <c r="B218" s="264"/>
      <c r="C218" s="64" t="s">
        <v>25</v>
      </c>
      <c r="D218" s="34">
        <f t="shared" si="54"/>
        <v>112798.13</v>
      </c>
      <c r="E218" s="37">
        <v>0</v>
      </c>
      <c r="F218" s="37">
        <v>0</v>
      </c>
      <c r="G218" s="37">
        <v>0</v>
      </c>
      <c r="H218" s="37">
        <v>0</v>
      </c>
      <c r="I218" s="37">
        <v>83044.850000000006</v>
      </c>
      <c r="J218" s="37">
        <v>29753.279999999999</v>
      </c>
      <c r="K218" s="37"/>
      <c r="L218" s="37"/>
      <c r="M218" s="37"/>
      <c r="N218" s="37"/>
      <c r="O218" s="37"/>
      <c r="P218" s="294"/>
    </row>
    <row r="219" spans="1:16" s="16" customFormat="1" ht="21.75" customHeight="1">
      <c r="A219" s="266"/>
      <c r="B219" s="264"/>
      <c r="C219" s="64" t="s">
        <v>26</v>
      </c>
      <c r="D219" s="34">
        <f t="shared" si="54"/>
        <v>0</v>
      </c>
      <c r="E219" s="37">
        <v>0</v>
      </c>
      <c r="F219" s="37">
        <v>0</v>
      </c>
      <c r="G219" s="37">
        <v>0</v>
      </c>
      <c r="H219" s="37">
        <v>0</v>
      </c>
      <c r="I219" s="37">
        <v>0</v>
      </c>
      <c r="J219" s="37">
        <v>0</v>
      </c>
      <c r="K219" s="37"/>
      <c r="L219" s="37"/>
      <c r="M219" s="37"/>
      <c r="N219" s="37"/>
      <c r="O219" s="37"/>
      <c r="P219" s="294"/>
    </row>
    <row r="220" spans="1:16" s="16" customFormat="1" ht="21.75" customHeight="1">
      <c r="A220" s="266"/>
      <c r="B220" s="264"/>
      <c r="C220" s="64" t="s">
        <v>27</v>
      </c>
      <c r="D220" s="34">
        <f t="shared" si="54"/>
        <v>0</v>
      </c>
      <c r="E220" s="37">
        <v>0</v>
      </c>
      <c r="F220" s="37">
        <v>0</v>
      </c>
      <c r="G220" s="37">
        <v>0</v>
      </c>
      <c r="H220" s="37">
        <v>0</v>
      </c>
      <c r="I220" s="37">
        <v>0</v>
      </c>
      <c r="J220" s="37">
        <v>0</v>
      </c>
      <c r="K220" s="37"/>
      <c r="L220" s="37"/>
      <c r="M220" s="37"/>
      <c r="N220" s="37"/>
      <c r="O220" s="37"/>
      <c r="P220" s="294"/>
    </row>
    <row r="221" spans="1:16" s="16" customFormat="1" ht="21.75" customHeight="1">
      <c r="A221" s="267"/>
      <c r="B221" s="264"/>
      <c r="C221" s="64" t="s">
        <v>28</v>
      </c>
      <c r="D221" s="34">
        <f t="shared" si="54"/>
        <v>0</v>
      </c>
      <c r="E221" s="37">
        <v>0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  <c r="K221" s="37"/>
      <c r="L221" s="37"/>
      <c r="M221" s="37"/>
      <c r="N221" s="37"/>
      <c r="O221" s="37"/>
      <c r="P221" s="294"/>
    </row>
    <row r="222" spans="1:16" s="16" customFormat="1" ht="21.75" customHeight="1">
      <c r="A222" s="265"/>
      <c r="B222" s="264" t="s">
        <v>340</v>
      </c>
      <c r="C222" s="58" t="s">
        <v>17</v>
      </c>
      <c r="D222" s="59">
        <f t="shared" si="54"/>
        <v>57620</v>
      </c>
      <c r="E222" s="55">
        <f t="shared" ref="E222:O222" si="58">SUM(E223:E226)</f>
        <v>0</v>
      </c>
      <c r="F222" s="55">
        <f t="shared" si="58"/>
        <v>0</v>
      </c>
      <c r="G222" s="55">
        <f t="shared" si="58"/>
        <v>0</v>
      </c>
      <c r="H222" s="55">
        <f t="shared" si="58"/>
        <v>24160</v>
      </c>
      <c r="I222" s="55">
        <f t="shared" si="58"/>
        <v>33460</v>
      </c>
      <c r="J222" s="55">
        <f t="shared" si="58"/>
        <v>0</v>
      </c>
      <c r="K222" s="55">
        <f t="shared" si="58"/>
        <v>0</v>
      </c>
      <c r="L222" s="55">
        <f t="shared" si="58"/>
        <v>0</v>
      </c>
      <c r="M222" s="55">
        <f t="shared" si="58"/>
        <v>0</v>
      </c>
      <c r="N222" s="55">
        <f t="shared" si="58"/>
        <v>0</v>
      </c>
      <c r="O222" s="55">
        <f t="shared" si="58"/>
        <v>0</v>
      </c>
      <c r="P222" s="294" t="s">
        <v>44</v>
      </c>
    </row>
    <row r="223" spans="1:16" s="16" customFormat="1" ht="21.75" customHeight="1">
      <c r="A223" s="266"/>
      <c r="B223" s="264"/>
      <c r="C223" s="64" t="s">
        <v>25</v>
      </c>
      <c r="D223" s="34">
        <f t="shared" si="54"/>
        <v>57620</v>
      </c>
      <c r="E223" s="37">
        <v>0</v>
      </c>
      <c r="F223" s="37">
        <v>0</v>
      </c>
      <c r="G223" s="37">
        <v>0</v>
      </c>
      <c r="H223" s="37">
        <v>24160</v>
      </c>
      <c r="I223" s="37">
        <v>33460</v>
      </c>
      <c r="J223" s="37">
        <v>0</v>
      </c>
      <c r="K223" s="37"/>
      <c r="L223" s="37"/>
      <c r="M223" s="37"/>
      <c r="N223" s="37"/>
      <c r="O223" s="37"/>
      <c r="P223" s="294"/>
    </row>
    <row r="224" spans="1:16" s="16" customFormat="1" ht="21.75" customHeight="1">
      <c r="A224" s="266"/>
      <c r="B224" s="264"/>
      <c r="C224" s="64" t="s">
        <v>26</v>
      </c>
      <c r="D224" s="34">
        <f t="shared" si="54"/>
        <v>0</v>
      </c>
      <c r="E224" s="37">
        <v>0</v>
      </c>
      <c r="F224" s="37">
        <v>0</v>
      </c>
      <c r="G224" s="37">
        <v>0</v>
      </c>
      <c r="H224" s="37">
        <v>0</v>
      </c>
      <c r="I224" s="37">
        <v>0</v>
      </c>
      <c r="J224" s="37">
        <v>0</v>
      </c>
      <c r="K224" s="37"/>
      <c r="L224" s="37"/>
      <c r="M224" s="37"/>
      <c r="N224" s="37"/>
      <c r="O224" s="37"/>
      <c r="P224" s="294"/>
    </row>
    <row r="225" spans="1:16" s="16" customFormat="1" ht="21.75" customHeight="1">
      <c r="A225" s="266"/>
      <c r="B225" s="264"/>
      <c r="C225" s="64" t="s">
        <v>27</v>
      </c>
      <c r="D225" s="34">
        <f t="shared" si="54"/>
        <v>0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/>
      <c r="L225" s="37"/>
      <c r="M225" s="37"/>
      <c r="N225" s="37"/>
      <c r="O225" s="37"/>
      <c r="P225" s="294"/>
    </row>
    <row r="226" spans="1:16" s="16" customFormat="1" ht="21.75" customHeight="1">
      <c r="A226" s="267"/>
      <c r="B226" s="264"/>
      <c r="C226" s="64" t="s">
        <v>28</v>
      </c>
      <c r="D226" s="34">
        <f t="shared" si="54"/>
        <v>0</v>
      </c>
      <c r="E226" s="37">
        <v>0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/>
      <c r="L226" s="37"/>
      <c r="M226" s="37"/>
      <c r="N226" s="37"/>
      <c r="O226" s="37"/>
      <c r="P226" s="294"/>
    </row>
    <row r="227" spans="1:16" s="16" customFormat="1" ht="21.75" customHeight="1">
      <c r="A227" s="265"/>
      <c r="B227" s="264" t="s">
        <v>341</v>
      </c>
      <c r="C227" s="58" t="s">
        <v>17</v>
      </c>
      <c r="D227" s="59">
        <f t="shared" si="54"/>
        <v>6004.64</v>
      </c>
      <c r="E227" s="55">
        <f t="shared" ref="E227:O227" si="59">SUM(E228:E231)</f>
        <v>0</v>
      </c>
      <c r="F227" s="55">
        <f t="shared" si="59"/>
        <v>0</v>
      </c>
      <c r="G227" s="55">
        <f t="shared" si="59"/>
        <v>0</v>
      </c>
      <c r="H227" s="55">
        <f t="shared" si="59"/>
        <v>6004.64</v>
      </c>
      <c r="I227" s="55">
        <f t="shared" si="59"/>
        <v>0</v>
      </c>
      <c r="J227" s="55">
        <f t="shared" si="59"/>
        <v>0</v>
      </c>
      <c r="K227" s="55">
        <f t="shared" si="59"/>
        <v>0</v>
      </c>
      <c r="L227" s="55">
        <f t="shared" si="59"/>
        <v>0</v>
      </c>
      <c r="M227" s="55">
        <f t="shared" si="59"/>
        <v>0</v>
      </c>
      <c r="N227" s="55">
        <f t="shared" si="59"/>
        <v>0</v>
      </c>
      <c r="O227" s="55">
        <f t="shared" si="59"/>
        <v>0</v>
      </c>
      <c r="P227" s="294" t="s">
        <v>44</v>
      </c>
    </row>
    <row r="228" spans="1:16" s="16" customFormat="1" ht="21.75" customHeight="1">
      <c r="A228" s="266"/>
      <c r="B228" s="264"/>
      <c r="C228" s="64" t="s">
        <v>25</v>
      </c>
      <c r="D228" s="34">
        <f t="shared" si="54"/>
        <v>6004.64</v>
      </c>
      <c r="E228" s="37">
        <v>0</v>
      </c>
      <c r="F228" s="37">
        <v>0</v>
      </c>
      <c r="G228" s="37">
        <v>0</v>
      </c>
      <c r="H228" s="37">
        <v>6004.64</v>
      </c>
      <c r="I228" s="37">
        <v>0</v>
      </c>
      <c r="J228" s="37">
        <v>0</v>
      </c>
      <c r="K228" s="37"/>
      <c r="L228" s="37"/>
      <c r="M228" s="37"/>
      <c r="N228" s="37"/>
      <c r="O228" s="37"/>
      <c r="P228" s="294"/>
    </row>
    <row r="229" spans="1:16" s="16" customFormat="1" ht="21.75" customHeight="1">
      <c r="A229" s="266"/>
      <c r="B229" s="264"/>
      <c r="C229" s="64" t="s">
        <v>26</v>
      </c>
      <c r="D229" s="34">
        <f t="shared" si="54"/>
        <v>0</v>
      </c>
      <c r="E229" s="37">
        <v>0</v>
      </c>
      <c r="F229" s="37">
        <v>0</v>
      </c>
      <c r="G229" s="37">
        <v>0</v>
      </c>
      <c r="H229" s="37">
        <v>0</v>
      </c>
      <c r="I229" s="37">
        <v>0</v>
      </c>
      <c r="J229" s="37">
        <v>0</v>
      </c>
      <c r="K229" s="37"/>
      <c r="L229" s="37"/>
      <c r="M229" s="37"/>
      <c r="N229" s="37"/>
      <c r="O229" s="37"/>
      <c r="P229" s="294"/>
    </row>
    <row r="230" spans="1:16" s="16" customFormat="1" ht="21.75" customHeight="1">
      <c r="A230" s="266"/>
      <c r="B230" s="264"/>
      <c r="C230" s="64" t="s">
        <v>27</v>
      </c>
      <c r="D230" s="34">
        <f t="shared" si="54"/>
        <v>0</v>
      </c>
      <c r="E230" s="37">
        <v>0</v>
      </c>
      <c r="F230" s="37">
        <v>0</v>
      </c>
      <c r="G230" s="37">
        <v>0</v>
      </c>
      <c r="H230" s="37">
        <v>0</v>
      </c>
      <c r="I230" s="37">
        <v>0</v>
      </c>
      <c r="J230" s="37">
        <v>0</v>
      </c>
      <c r="K230" s="37"/>
      <c r="L230" s="37"/>
      <c r="M230" s="37"/>
      <c r="N230" s="37"/>
      <c r="O230" s="37"/>
      <c r="P230" s="294"/>
    </row>
    <row r="231" spans="1:16" s="16" customFormat="1" ht="21.75" customHeight="1">
      <c r="A231" s="267"/>
      <c r="B231" s="264"/>
      <c r="C231" s="64" t="s">
        <v>28</v>
      </c>
      <c r="D231" s="34">
        <f t="shared" si="54"/>
        <v>0</v>
      </c>
      <c r="E231" s="37">
        <v>0</v>
      </c>
      <c r="F231" s="37">
        <v>0</v>
      </c>
      <c r="G231" s="37">
        <v>0</v>
      </c>
      <c r="H231" s="37">
        <v>0</v>
      </c>
      <c r="I231" s="37">
        <v>0</v>
      </c>
      <c r="J231" s="37">
        <v>0</v>
      </c>
      <c r="K231" s="37"/>
      <c r="L231" s="37"/>
      <c r="M231" s="37"/>
      <c r="N231" s="37"/>
      <c r="O231" s="37"/>
      <c r="P231" s="294"/>
    </row>
    <row r="232" spans="1:16" s="16" customFormat="1" ht="21.75" customHeight="1">
      <c r="A232" s="265"/>
      <c r="B232" s="264" t="s">
        <v>342</v>
      </c>
      <c r="C232" s="58" t="s">
        <v>17</v>
      </c>
      <c r="D232" s="59">
        <f t="shared" si="54"/>
        <v>785390</v>
      </c>
      <c r="E232" s="55">
        <f t="shared" ref="E232:O232" si="60">SUM(E233:E236)</f>
        <v>0</v>
      </c>
      <c r="F232" s="55">
        <f t="shared" si="60"/>
        <v>0</v>
      </c>
      <c r="G232" s="55">
        <f t="shared" si="60"/>
        <v>0</v>
      </c>
      <c r="H232" s="55">
        <f t="shared" si="60"/>
        <v>0</v>
      </c>
      <c r="I232" s="55">
        <f t="shared" si="60"/>
        <v>170890</v>
      </c>
      <c r="J232" s="55">
        <f t="shared" si="60"/>
        <v>614500</v>
      </c>
      <c r="K232" s="55">
        <f t="shared" si="60"/>
        <v>0</v>
      </c>
      <c r="L232" s="55">
        <f t="shared" si="60"/>
        <v>0</v>
      </c>
      <c r="M232" s="55">
        <f t="shared" si="60"/>
        <v>0</v>
      </c>
      <c r="N232" s="55">
        <f t="shared" si="60"/>
        <v>0</v>
      </c>
      <c r="O232" s="55">
        <f t="shared" si="60"/>
        <v>0</v>
      </c>
      <c r="P232" s="294" t="s">
        <v>44</v>
      </c>
    </row>
    <row r="233" spans="1:16" s="16" customFormat="1" ht="21.75" customHeight="1">
      <c r="A233" s="266"/>
      <c r="B233" s="264"/>
      <c r="C233" s="64" t="s">
        <v>25</v>
      </c>
      <c r="D233" s="34">
        <f t="shared" si="54"/>
        <v>785390</v>
      </c>
      <c r="E233" s="37">
        <v>0</v>
      </c>
      <c r="F233" s="37">
        <v>0</v>
      </c>
      <c r="G233" s="37">
        <v>0</v>
      </c>
      <c r="H233" s="37">
        <v>0</v>
      </c>
      <c r="I233" s="37">
        <v>170890</v>
      </c>
      <c r="J233" s="37">
        <v>614500</v>
      </c>
      <c r="K233" s="37"/>
      <c r="L233" s="37"/>
      <c r="M233" s="37"/>
      <c r="N233" s="37"/>
      <c r="O233" s="37"/>
      <c r="P233" s="294"/>
    </row>
    <row r="234" spans="1:16" s="16" customFormat="1" ht="21.75" customHeight="1">
      <c r="A234" s="266"/>
      <c r="B234" s="264"/>
      <c r="C234" s="64" t="s">
        <v>26</v>
      </c>
      <c r="D234" s="34">
        <f t="shared" si="54"/>
        <v>0</v>
      </c>
      <c r="E234" s="37">
        <v>0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/>
      <c r="L234" s="37"/>
      <c r="M234" s="37"/>
      <c r="N234" s="37"/>
      <c r="O234" s="37"/>
      <c r="P234" s="294"/>
    </row>
    <row r="235" spans="1:16" s="16" customFormat="1" ht="21.75" customHeight="1">
      <c r="A235" s="266"/>
      <c r="B235" s="264"/>
      <c r="C235" s="64" t="s">
        <v>27</v>
      </c>
      <c r="D235" s="34">
        <f t="shared" si="54"/>
        <v>0</v>
      </c>
      <c r="E235" s="37">
        <v>0</v>
      </c>
      <c r="F235" s="37">
        <v>0</v>
      </c>
      <c r="G235" s="37">
        <v>0</v>
      </c>
      <c r="H235" s="37">
        <v>0</v>
      </c>
      <c r="I235" s="37">
        <v>0</v>
      </c>
      <c r="J235" s="37">
        <v>0</v>
      </c>
      <c r="K235" s="37"/>
      <c r="L235" s="37"/>
      <c r="M235" s="37"/>
      <c r="N235" s="37"/>
      <c r="O235" s="37"/>
      <c r="P235" s="294"/>
    </row>
    <row r="236" spans="1:16" s="16" customFormat="1" ht="21.75" customHeight="1">
      <c r="A236" s="267"/>
      <c r="B236" s="264"/>
      <c r="C236" s="64" t="s">
        <v>28</v>
      </c>
      <c r="D236" s="34">
        <f t="shared" si="54"/>
        <v>0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37">
        <v>0</v>
      </c>
      <c r="K236" s="37"/>
      <c r="L236" s="37"/>
      <c r="M236" s="37"/>
      <c r="N236" s="37"/>
      <c r="O236" s="37"/>
      <c r="P236" s="294"/>
    </row>
    <row r="237" spans="1:16" s="16" customFormat="1" ht="21.75" customHeight="1">
      <c r="A237" s="265"/>
      <c r="B237" s="264" t="s">
        <v>307</v>
      </c>
      <c r="C237" s="58" t="s">
        <v>17</v>
      </c>
      <c r="D237" s="59">
        <f t="shared" si="54"/>
        <v>147150</v>
      </c>
      <c r="E237" s="55">
        <f t="shared" ref="E237:O237" si="61">SUM(E238:E241)</f>
        <v>0</v>
      </c>
      <c r="F237" s="55">
        <f t="shared" si="61"/>
        <v>0</v>
      </c>
      <c r="G237" s="55">
        <f t="shared" si="61"/>
        <v>0</v>
      </c>
      <c r="H237" s="55">
        <f t="shared" si="61"/>
        <v>0</v>
      </c>
      <c r="I237" s="55">
        <f t="shared" si="61"/>
        <v>62650</v>
      </c>
      <c r="J237" s="55">
        <f t="shared" si="61"/>
        <v>84500</v>
      </c>
      <c r="K237" s="55">
        <f t="shared" si="61"/>
        <v>0</v>
      </c>
      <c r="L237" s="55">
        <f t="shared" si="61"/>
        <v>0</v>
      </c>
      <c r="M237" s="55">
        <f t="shared" si="61"/>
        <v>0</v>
      </c>
      <c r="N237" s="55">
        <f t="shared" si="61"/>
        <v>0</v>
      </c>
      <c r="O237" s="55">
        <f t="shared" si="61"/>
        <v>0</v>
      </c>
      <c r="P237" s="294" t="s">
        <v>44</v>
      </c>
    </row>
    <row r="238" spans="1:16" s="16" customFormat="1" ht="21.75" customHeight="1">
      <c r="A238" s="266"/>
      <c r="B238" s="264"/>
      <c r="C238" s="64" t="s">
        <v>25</v>
      </c>
      <c r="D238" s="34">
        <f t="shared" si="54"/>
        <v>147150</v>
      </c>
      <c r="E238" s="37">
        <v>0</v>
      </c>
      <c r="F238" s="37">
        <v>0</v>
      </c>
      <c r="G238" s="37">
        <v>0</v>
      </c>
      <c r="H238" s="37">
        <v>0</v>
      </c>
      <c r="I238" s="37">
        <v>62650</v>
      </c>
      <c r="J238" s="37">
        <v>84500</v>
      </c>
      <c r="K238" s="37"/>
      <c r="L238" s="37"/>
      <c r="M238" s="37"/>
      <c r="N238" s="37"/>
      <c r="O238" s="37"/>
      <c r="P238" s="294"/>
    </row>
    <row r="239" spans="1:16" s="16" customFormat="1" ht="21.75" customHeight="1">
      <c r="A239" s="266"/>
      <c r="B239" s="264"/>
      <c r="C239" s="64" t="s">
        <v>26</v>
      </c>
      <c r="D239" s="34">
        <f t="shared" si="54"/>
        <v>0</v>
      </c>
      <c r="E239" s="37">
        <v>0</v>
      </c>
      <c r="F239" s="37">
        <v>0</v>
      </c>
      <c r="G239" s="37">
        <v>0</v>
      </c>
      <c r="H239" s="37">
        <v>0</v>
      </c>
      <c r="I239" s="37">
        <v>0</v>
      </c>
      <c r="J239" s="37">
        <v>0</v>
      </c>
      <c r="K239" s="37"/>
      <c r="L239" s="37"/>
      <c r="M239" s="37"/>
      <c r="N239" s="37"/>
      <c r="O239" s="37"/>
      <c r="P239" s="294"/>
    </row>
    <row r="240" spans="1:16" s="16" customFormat="1" ht="21.75" customHeight="1">
      <c r="A240" s="266"/>
      <c r="B240" s="264"/>
      <c r="C240" s="64" t="s">
        <v>27</v>
      </c>
      <c r="D240" s="34">
        <f t="shared" si="54"/>
        <v>0</v>
      </c>
      <c r="E240" s="37">
        <v>0</v>
      </c>
      <c r="F240" s="37">
        <v>0</v>
      </c>
      <c r="G240" s="37">
        <v>0</v>
      </c>
      <c r="H240" s="37">
        <v>0</v>
      </c>
      <c r="I240" s="37">
        <v>0</v>
      </c>
      <c r="J240" s="37">
        <v>0</v>
      </c>
      <c r="K240" s="37"/>
      <c r="L240" s="37"/>
      <c r="M240" s="37"/>
      <c r="N240" s="37"/>
      <c r="O240" s="37"/>
      <c r="P240" s="294"/>
    </row>
    <row r="241" spans="1:16" s="16" customFormat="1" ht="21.75" customHeight="1">
      <c r="A241" s="267"/>
      <c r="B241" s="264"/>
      <c r="C241" s="64" t="s">
        <v>28</v>
      </c>
      <c r="D241" s="34">
        <f t="shared" si="54"/>
        <v>0</v>
      </c>
      <c r="E241" s="37">
        <v>0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/>
      <c r="L241" s="37"/>
      <c r="M241" s="37"/>
      <c r="N241" s="37"/>
      <c r="O241" s="37"/>
      <c r="P241" s="294"/>
    </row>
    <row r="242" spans="1:16" s="16" customFormat="1" ht="21.75" customHeight="1">
      <c r="A242" s="71"/>
      <c r="B242" s="264" t="s">
        <v>346</v>
      </c>
      <c r="C242" s="58" t="s">
        <v>17</v>
      </c>
      <c r="D242" s="59">
        <f t="shared" si="54"/>
        <v>201500</v>
      </c>
      <c r="E242" s="55">
        <f t="shared" ref="E242:O242" si="62">SUM(E243:E246)</f>
        <v>0</v>
      </c>
      <c r="F242" s="55">
        <f t="shared" si="62"/>
        <v>0</v>
      </c>
      <c r="G242" s="55">
        <f t="shared" si="62"/>
        <v>0</v>
      </c>
      <c r="H242" s="55">
        <f t="shared" si="62"/>
        <v>0</v>
      </c>
      <c r="I242" s="55">
        <f t="shared" si="62"/>
        <v>55420</v>
      </c>
      <c r="J242" s="55">
        <f t="shared" si="62"/>
        <v>146080</v>
      </c>
      <c r="K242" s="55">
        <f t="shared" si="62"/>
        <v>0</v>
      </c>
      <c r="L242" s="55">
        <f t="shared" si="62"/>
        <v>0</v>
      </c>
      <c r="M242" s="55">
        <f t="shared" si="62"/>
        <v>0</v>
      </c>
      <c r="N242" s="55">
        <f t="shared" si="62"/>
        <v>0</v>
      </c>
      <c r="O242" s="55">
        <f t="shared" si="62"/>
        <v>0</v>
      </c>
      <c r="P242" s="294" t="s">
        <v>44</v>
      </c>
    </row>
    <row r="243" spans="1:16" s="16" customFormat="1" ht="21.75" customHeight="1">
      <c r="A243" s="71"/>
      <c r="B243" s="264"/>
      <c r="C243" s="64" t="s">
        <v>25</v>
      </c>
      <c r="D243" s="34">
        <f t="shared" si="54"/>
        <v>201500</v>
      </c>
      <c r="E243" s="37">
        <v>0</v>
      </c>
      <c r="F243" s="37">
        <v>0</v>
      </c>
      <c r="G243" s="37">
        <v>0</v>
      </c>
      <c r="H243" s="37">
        <v>0</v>
      </c>
      <c r="I243" s="37">
        <v>55420</v>
      </c>
      <c r="J243" s="37">
        <v>146080</v>
      </c>
      <c r="K243" s="37"/>
      <c r="L243" s="37"/>
      <c r="M243" s="37"/>
      <c r="N243" s="37"/>
      <c r="O243" s="37"/>
      <c r="P243" s="294"/>
    </row>
    <row r="244" spans="1:16" s="16" customFormat="1" ht="21.75" customHeight="1">
      <c r="A244" s="71"/>
      <c r="B244" s="264"/>
      <c r="C244" s="64" t="s">
        <v>26</v>
      </c>
      <c r="D244" s="34">
        <f t="shared" si="54"/>
        <v>0</v>
      </c>
      <c r="E244" s="37">
        <v>0</v>
      </c>
      <c r="F244" s="37">
        <v>0</v>
      </c>
      <c r="G244" s="37">
        <v>0</v>
      </c>
      <c r="H244" s="37">
        <v>0</v>
      </c>
      <c r="I244" s="37">
        <v>0</v>
      </c>
      <c r="J244" s="37">
        <v>0</v>
      </c>
      <c r="K244" s="37"/>
      <c r="L244" s="37"/>
      <c r="M244" s="37"/>
      <c r="N244" s="37"/>
      <c r="O244" s="37"/>
      <c r="P244" s="294"/>
    </row>
    <row r="245" spans="1:16" s="16" customFormat="1" ht="21.75" customHeight="1">
      <c r="A245" s="71"/>
      <c r="B245" s="264"/>
      <c r="C245" s="64" t="s">
        <v>27</v>
      </c>
      <c r="D245" s="34">
        <f t="shared" si="54"/>
        <v>0</v>
      </c>
      <c r="E245" s="37">
        <v>0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/>
      <c r="L245" s="37"/>
      <c r="M245" s="37"/>
      <c r="N245" s="37"/>
      <c r="O245" s="37"/>
      <c r="P245" s="294"/>
    </row>
    <row r="246" spans="1:16" s="16" customFormat="1" ht="21.75" customHeight="1">
      <c r="A246" s="71"/>
      <c r="B246" s="264"/>
      <c r="C246" s="64" t="s">
        <v>28</v>
      </c>
      <c r="D246" s="34">
        <f t="shared" si="54"/>
        <v>0</v>
      </c>
      <c r="E246" s="37">
        <v>0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  <c r="K246" s="37"/>
      <c r="L246" s="37"/>
      <c r="M246" s="37"/>
      <c r="N246" s="37"/>
      <c r="O246" s="37"/>
      <c r="P246" s="294"/>
    </row>
    <row r="247" spans="1:16" s="16" customFormat="1" ht="21.75" customHeight="1">
      <c r="A247" s="265"/>
      <c r="B247" s="264" t="s">
        <v>343</v>
      </c>
      <c r="C247" s="58" t="s">
        <v>17</v>
      </c>
      <c r="D247" s="59">
        <f t="shared" si="54"/>
        <v>33960</v>
      </c>
      <c r="E247" s="55">
        <f t="shared" ref="E247:O247" si="63">SUM(E248:E251)</f>
        <v>0</v>
      </c>
      <c r="F247" s="55">
        <f t="shared" si="63"/>
        <v>0</v>
      </c>
      <c r="G247" s="55">
        <f t="shared" si="63"/>
        <v>0</v>
      </c>
      <c r="H247" s="55">
        <f t="shared" si="63"/>
        <v>0</v>
      </c>
      <c r="I247" s="55">
        <f t="shared" si="63"/>
        <v>33960</v>
      </c>
      <c r="J247" s="55">
        <f t="shared" si="63"/>
        <v>0</v>
      </c>
      <c r="K247" s="55">
        <f t="shared" si="63"/>
        <v>0</v>
      </c>
      <c r="L247" s="55">
        <f t="shared" si="63"/>
        <v>0</v>
      </c>
      <c r="M247" s="55">
        <f t="shared" si="63"/>
        <v>0</v>
      </c>
      <c r="N247" s="55">
        <f t="shared" si="63"/>
        <v>0</v>
      </c>
      <c r="O247" s="55">
        <f t="shared" si="63"/>
        <v>0</v>
      </c>
      <c r="P247" s="294" t="s">
        <v>44</v>
      </c>
    </row>
    <row r="248" spans="1:16" s="16" customFormat="1" ht="21.75" customHeight="1">
      <c r="A248" s="266"/>
      <c r="B248" s="264"/>
      <c r="C248" s="64" t="s">
        <v>25</v>
      </c>
      <c r="D248" s="34">
        <f t="shared" si="54"/>
        <v>33960</v>
      </c>
      <c r="E248" s="37">
        <v>0</v>
      </c>
      <c r="F248" s="37">
        <v>0</v>
      </c>
      <c r="G248" s="37">
        <v>0</v>
      </c>
      <c r="H248" s="37">
        <v>0</v>
      </c>
      <c r="I248" s="37">
        <v>33960</v>
      </c>
      <c r="J248" s="37">
        <v>0</v>
      </c>
      <c r="K248" s="37"/>
      <c r="L248" s="37"/>
      <c r="M248" s="37"/>
      <c r="N248" s="37"/>
      <c r="O248" s="37"/>
      <c r="P248" s="294"/>
    </row>
    <row r="249" spans="1:16" s="16" customFormat="1" ht="21.75" customHeight="1">
      <c r="A249" s="266"/>
      <c r="B249" s="264"/>
      <c r="C249" s="64" t="s">
        <v>26</v>
      </c>
      <c r="D249" s="34">
        <f t="shared" si="54"/>
        <v>0</v>
      </c>
      <c r="E249" s="37">
        <v>0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/>
      <c r="L249" s="37"/>
      <c r="M249" s="37"/>
      <c r="N249" s="37"/>
      <c r="O249" s="37"/>
      <c r="P249" s="294"/>
    </row>
    <row r="250" spans="1:16" s="16" customFormat="1" ht="21.75" customHeight="1">
      <c r="A250" s="266"/>
      <c r="B250" s="264"/>
      <c r="C250" s="64" t="s">
        <v>27</v>
      </c>
      <c r="D250" s="34">
        <f t="shared" si="54"/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/>
      <c r="L250" s="37"/>
      <c r="M250" s="37"/>
      <c r="N250" s="37"/>
      <c r="O250" s="37"/>
      <c r="P250" s="294"/>
    </row>
    <row r="251" spans="1:16" s="16" customFormat="1" ht="21.75" customHeight="1">
      <c r="A251" s="267"/>
      <c r="B251" s="264"/>
      <c r="C251" s="64" t="s">
        <v>28</v>
      </c>
      <c r="D251" s="34">
        <f t="shared" si="54"/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/>
      <c r="L251" s="37"/>
      <c r="M251" s="37"/>
      <c r="N251" s="37"/>
      <c r="O251" s="37"/>
      <c r="P251" s="294"/>
    </row>
    <row r="252" spans="1:16" s="16" customFormat="1" ht="21.75" customHeight="1">
      <c r="A252" s="265"/>
      <c r="B252" s="264" t="s">
        <v>344</v>
      </c>
      <c r="C252" s="58" t="s">
        <v>17</v>
      </c>
      <c r="D252" s="59">
        <f t="shared" si="54"/>
        <v>1213900</v>
      </c>
      <c r="E252" s="55">
        <f t="shared" ref="E252:O252" si="64">SUM(E253:E256)</f>
        <v>0</v>
      </c>
      <c r="F252" s="55">
        <f t="shared" si="64"/>
        <v>0</v>
      </c>
      <c r="G252" s="55">
        <f t="shared" si="64"/>
        <v>0</v>
      </c>
      <c r="H252" s="55">
        <f t="shared" si="64"/>
        <v>0</v>
      </c>
      <c r="I252" s="55">
        <f t="shared" si="64"/>
        <v>570940</v>
      </c>
      <c r="J252" s="55">
        <f t="shared" si="64"/>
        <v>642960</v>
      </c>
      <c r="K252" s="55">
        <f t="shared" si="64"/>
        <v>0</v>
      </c>
      <c r="L252" s="55">
        <f t="shared" si="64"/>
        <v>0</v>
      </c>
      <c r="M252" s="55">
        <f t="shared" si="64"/>
        <v>0</v>
      </c>
      <c r="N252" s="55">
        <f t="shared" si="64"/>
        <v>0</v>
      </c>
      <c r="O252" s="55">
        <f t="shared" si="64"/>
        <v>0</v>
      </c>
      <c r="P252" s="294" t="s">
        <v>44</v>
      </c>
    </row>
    <row r="253" spans="1:16" s="16" customFormat="1" ht="21.75" customHeight="1">
      <c r="A253" s="266"/>
      <c r="B253" s="264"/>
      <c r="C253" s="64" t="s">
        <v>25</v>
      </c>
      <c r="D253" s="34">
        <f t="shared" si="54"/>
        <v>1213900</v>
      </c>
      <c r="E253" s="37">
        <v>0</v>
      </c>
      <c r="F253" s="37">
        <v>0</v>
      </c>
      <c r="G253" s="37">
        <v>0</v>
      </c>
      <c r="H253" s="37">
        <v>0</v>
      </c>
      <c r="I253" s="37">
        <v>570940</v>
      </c>
      <c r="J253" s="37">
        <v>642960</v>
      </c>
      <c r="K253" s="37"/>
      <c r="L253" s="37"/>
      <c r="M253" s="37"/>
      <c r="N253" s="37"/>
      <c r="O253" s="37"/>
      <c r="P253" s="294"/>
    </row>
    <row r="254" spans="1:16" s="16" customFormat="1" ht="21.75" customHeight="1">
      <c r="A254" s="266"/>
      <c r="B254" s="264"/>
      <c r="C254" s="64" t="s">
        <v>26</v>
      </c>
      <c r="D254" s="34">
        <f t="shared" si="54"/>
        <v>0</v>
      </c>
      <c r="E254" s="37">
        <v>0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/>
      <c r="L254" s="37"/>
      <c r="M254" s="37"/>
      <c r="N254" s="37"/>
      <c r="O254" s="37"/>
      <c r="P254" s="294"/>
    </row>
    <row r="255" spans="1:16" s="16" customFormat="1" ht="21.75" customHeight="1">
      <c r="A255" s="266"/>
      <c r="B255" s="264"/>
      <c r="C255" s="64" t="s">
        <v>27</v>
      </c>
      <c r="D255" s="34">
        <f t="shared" si="54"/>
        <v>0</v>
      </c>
      <c r="E255" s="37">
        <v>0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/>
      <c r="L255" s="37"/>
      <c r="M255" s="37"/>
      <c r="N255" s="37"/>
      <c r="O255" s="37"/>
      <c r="P255" s="294"/>
    </row>
    <row r="256" spans="1:16" s="16" customFormat="1" ht="16.7" customHeight="1">
      <c r="A256" s="267"/>
      <c r="B256" s="264"/>
      <c r="C256" s="64" t="s">
        <v>28</v>
      </c>
      <c r="D256" s="34">
        <f t="shared" si="54"/>
        <v>0</v>
      </c>
      <c r="E256" s="37">
        <v>0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/>
      <c r="L256" s="37"/>
      <c r="M256" s="37"/>
      <c r="N256" s="37"/>
      <c r="O256" s="37"/>
      <c r="P256" s="294"/>
    </row>
    <row r="257" spans="1:16" s="54" customFormat="1" ht="21.75" customHeight="1">
      <c r="A257" s="306" t="s">
        <v>319</v>
      </c>
      <c r="B257" s="307" t="s">
        <v>345</v>
      </c>
      <c r="C257" s="58" t="s">
        <v>17</v>
      </c>
      <c r="D257" s="59">
        <f t="shared" si="54"/>
        <v>114953.94999999998</v>
      </c>
      <c r="E257" s="55">
        <f t="shared" ref="E257:O257" si="65">SUM(E258:E261)</f>
        <v>0</v>
      </c>
      <c r="F257" s="55">
        <f t="shared" si="65"/>
        <v>0</v>
      </c>
      <c r="G257" s="55">
        <f t="shared" si="65"/>
        <v>0</v>
      </c>
      <c r="H257" s="55">
        <f t="shared" si="65"/>
        <v>5038.5070000000005</v>
      </c>
      <c r="I257" s="55">
        <f t="shared" si="65"/>
        <v>56402.055999999997</v>
      </c>
      <c r="J257" s="55">
        <f t="shared" si="65"/>
        <v>53513.386999999995</v>
      </c>
      <c r="K257" s="55">
        <f t="shared" si="65"/>
        <v>0</v>
      </c>
      <c r="L257" s="55">
        <f t="shared" si="65"/>
        <v>0</v>
      </c>
      <c r="M257" s="55">
        <f t="shared" si="65"/>
        <v>0</v>
      </c>
      <c r="N257" s="55">
        <f t="shared" si="65"/>
        <v>0</v>
      </c>
      <c r="O257" s="55">
        <f t="shared" si="65"/>
        <v>0</v>
      </c>
      <c r="P257" s="308" t="s">
        <v>44</v>
      </c>
    </row>
    <row r="258" spans="1:16" s="54" customFormat="1" ht="21.75" customHeight="1">
      <c r="A258" s="306"/>
      <c r="B258" s="307"/>
      <c r="C258" s="67" t="s">
        <v>25</v>
      </c>
      <c r="D258" s="66">
        <f t="shared" si="54"/>
        <v>0</v>
      </c>
      <c r="E258" s="52">
        <f t="shared" ref="E258:J261" si="66">SUM(E263+E269+E273+E278+E283+E288+E293+E298+E303+E308+E313)</f>
        <v>0</v>
      </c>
      <c r="F258" s="52">
        <f t="shared" si="66"/>
        <v>0</v>
      </c>
      <c r="G258" s="52">
        <f t="shared" si="66"/>
        <v>0</v>
      </c>
      <c r="H258" s="52">
        <f t="shared" si="66"/>
        <v>0</v>
      </c>
      <c r="I258" s="52">
        <f t="shared" si="66"/>
        <v>0</v>
      </c>
      <c r="J258" s="52">
        <f t="shared" si="66"/>
        <v>0</v>
      </c>
      <c r="K258" s="52">
        <f t="shared" ref="K258:O261" si="67">SUM(K263+K269+K273+K278+K283+K288+K293+K298+K303+K308+K313)</f>
        <v>0</v>
      </c>
      <c r="L258" s="52">
        <f t="shared" si="67"/>
        <v>0</v>
      </c>
      <c r="M258" s="52">
        <f t="shared" si="67"/>
        <v>0</v>
      </c>
      <c r="N258" s="52">
        <f t="shared" si="67"/>
        <v>0</v>
      </c>
      <c r="O258" s="52">
        <f t="shared" si="67"/>
        <v>0</v>
      </c>
      <c r="P258" s="308"/>
    </row>
    <row r="259" spans="1:16" s="54" customFormat="1" ht="21.75" customHeight="1">
      <c r="A259" s="306"/>
      <c r="B259" s="307"/>
      <c r="C259" s="67" t="s">
        <v>26</v>
      </c>
      <c r="D259" s="66">
        <f t="shared" si="54"/>
        <v>114953.94999999998</v>
      </c>
      <c r="E259" s="52">
        <f t="shared" si="66"/>
        <v>0</v>
      </c>
      <c r="F259" s="52">
        <f t="shared" si="66"/>
        <v>0</v>
      </c>
      <c r="G259" s="52">
        <f t="shared" si="66"/>
        <v>0</v>
      </c>
      <c r="H259" s="52">
        <f t="shared" si="66"/>
        <v>5038.5070000000005</v>
      </c>
      <c r="I259" s="52">
        <f t="shared" si="66"/>
        <v>56402.055999999997</v>
      </c>
      <c r="J259" s="52">
        <f t="shared" si="66"/>
        <v>53513.386999999995</v>
      </c>
      <c r="K259" s="52">
        <f t="shared" si="67"/>
        <v>0</v>
      </c>
      <c r="L259" s="52">
        <f t="shared" si="67"/>
        <v>0</v>
      </c>
      <c r="M259" s="52">
        <f t="shared" si="67"/>
        <v>0</v>
      </c>
      <c r="N259" s="52">
        <f t="shared" si="67"/>
        <v>0</v>
      </c>
      <c r="O259" s="52">
        <f t="shared" si="67"/>
        <v>0</v>
      </c>
      <c r="P259" s="308"/>
    </row>
    <row r="260" spans="1:16" s="54" customFormat="1" ht="21.75" customHeight="1">
      <c r="A260" s="306"/>
      <c r="B260" s="307"/>
      <c r="C260" s="67" t="s">
        <v>27</v>
      </c>
      <c r="D260" s="66">
        <f t="shared" si="54"/>
        <v>0</v>
      </c>
      <c r="E260" s="52"/>
      <c r="F260" s="52"/>
      <c r="G260" s="52"/>
      <c r="H260" s="52">
        <f t="shared" si="66"/>
        <v>0</v>
      </c>
      <c r="I260" s="52">
        <f t="shared" si="66"/>
        <v>0</v>
      </c>
      <c r="J260" s="52">
        <f t="shared" si="66"/>
        <v>0</v>
      </c>
      <c r="K260" s="52">
        <f t="shared" si="67"/>
        <v>0</v>
      </c>
      <c r="L260" s="52">
        <f t="shared" si="67"/>
        <v>0</v>
      </c>
      <c r="M260" s="52">
        <f t="shared" si="67"/>
        <v>0</v>
      </c>
      <c r="N260" s="52">
        <f t="shared" si="67"/>
        <v>0</v>
      </c>
      <c r="O260" s="52">
        <f t="shared" si="67"/>
        <v>0</v>
      </c>
      <c r="P260" s="308"/>
    </row>
    <row r="261" spans="1:16" s="54" customFormat="1" ht="21.75" customHeight="1">
      <c r="A261" s="306"/>
      <c r="B261" s="307"/>
      <c r="C261" s="67" t="s">
        <v>28</v>
      </c>
      <c r="D261" s="66">
        <f t="shared" si="54"/>
        <v>0</v>
      </c>
      <c r="E261" s="52"/>
      <c r="F261" s="52"/>
      <c r="G261" s="52"/>
      <c r="H261" s="52">
        <f>SUM(H266+H276+H281+H286+H291+H296+H301+H306+H311+H316)</f>
        <v>0</v>
      </c>
      <c r="I261" s="52">
        <f t="shared" si="66"/>
        <v>0</v>
      </c>
      <c r="J261" s="52">
        <f t="shared" si="66"/>
        <v>0</v>
      </c>
      <c r="K261" s="52">
        <f t="shared" si="67"/>
        <v>0</v>
      </c>
      <c r="L261" s="52">
        <f t="shared" si="67"/>
        <v>0</v>
      </c>
      <c r="M261" s="52">
        <f t="shared" si="67"/>
        <v>0</v>
      </c>
      <c r="N261" s="52">
        <f t="shared" si="67"/>
        <v>0</v>
      </c>
      <c r="O261" s="52">
        <f t="shared" si="67"/>
        <v>0</v>
      </c>
      <c r="P261" s="308"/>
    </row>
    <row r="262" spans="1:16" s="16" customFormat="1" ht="21.75" customHeight="1">
      <c r="A262" s="265"/>
      <c r="B262" s="264" t="s">
        <v>336</v>
      </c>
      <c r="C262" s="58" t="s">
        <v>17</v>
      </c>
      <c r="D262" s="59">
        <f t="shared" si="54"/>
        <v>419.71699999999998</v>
      </c>
      <c r="E262" s="55">
        <f t="shared" ref="E262:O262" si="68">SUM(E263:E266)</f>
        <v>0</v>
      </c>
      <c r="F262" s="55">
        <f t="shared" si="68"/>
        <v>0</v>
      </c>
      <c r="G262" s="55">
        <f t="shared" si="68"/>
        <v>0</v>
      </c>
      <c r="H262" s="55">
        <f t="shared" si="68"/>
        <v>224.34100000000001</v>
      </c>
      <c r="I262" s="55">
        <f t="shared" si="68"/>
        <v>195.376</v>
      </c>
      <c r="J262" s="55">
        <f t="shared" si="68"/>
        <v>0</v>
      </c>
      <c r="K262" s="55">
        <f t="shared" si="68"/>
        <v>0</v>
      </c>
      <c r="L262" s="55">
        <f t="shared" si="68"/>
        <v>0</v>
      </c>
      <c r="M262" s="55">
        <f t="shared" si="68"/>
        <v>0</v>
      </c>
      <c r="N262" s="55">
        <f t="shared" si="68"/>
        <v>0</v>
      </c>
      <c r="O262" s="55">
        <f t="shared" si="68"/>
        <v>0</v>
      </c>
      <c r="P262" s="294" t="s">
        <v>44</v>
      </c>
    </row>
    <row r="263" spans="1:16" s="16" customFormat="1" ht="21.75" customHeight="1">
      <c r="A263" s="266"/>
      <c r="B263" s="264"/>
      <c r="C263" s="64" t="s">
        <v>25</v>
      </c>
      <c r="D263" s="34">
        <f t="shared" si="54"/>
        <v>0</v>
      </c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294"/>
    </row>
    <row r="264" spans="1:16" s="16" customFormat="1" ht="21.75" customHeight="1">
      <c r="A264" s="266"/>
      <c r="B264" s="264"/>
      <c r="C264" s="64" t="s">
        <v>26</v>
      </c>
      <c r="D264" s="34">
        <f t="shared" si="54"/>
        <v>419.71699999999998</v>
      </c>
      <c r="E264" s="37">
        <v>0</v>
      </c>
      <c r="F264" s="37">
        <v>0</v>
      </c>
      <c r="G264" s="37">
        <v>0</v>
      </c>
      <c r="H264" s="37">
        <v>224.34100000000001</v>
      </c>
      <c r="I264" s="37">
        <v>195.376</v>
      </c>
      <c r="J264" s="37">
        <v>0</v>
      </c>
      <c r="K264" s="37"/>
      <c r="L264" s="37"/>
      <c r="M264" s="37"/>
      <c r="N264" s="37"/>
      <c r="O264" s="37"/>
      <c r="P264" s="294"/>
    </row>
    <row r="265" spans="1:16" s="16" customFormat="1" ht="21.75" customHeight="1">
      <c r="A265" s="266"/>
      <c r="B265" s="264"/>
      <c r="C265" s="64" t="s">
        <v>27</v>
      </c>
      <c r="D265" s="34">
        <f t="shared" si="54"/>
        <v>0</v>
      </c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294"/>
    </row>
    <row r="266" spans="1:16" s="16" customFormat="1" ht="21.75" customHeight="1">
      <c r="A266" s="267"/>
      <c r="B266" s="264"/>
      <c r="C266" s="64" t="s">
        <v>28</v>
      </c>
      <c r="D266" s="34">
        <f t="shared" si="54"/>
        <v>0</v>
      </c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294"/>
    </row>
    <row r="267" spans="1:16" s="16" customFormat="1" ht="21.75" customHeight="1">
      <c r="A267" s="265"/>
      <c r="B267" s="264" t="s">
        <v>337</v>
      </c>
      <c r="C267" s="58" t="s">
        <v>17</v>
      </c>
      <c r="D267" s="59">
        <f>SUM(E267:O267)</f>
        <v>86416.706999999995</v>
      </c>
      <c r="E267" s="55">
        <f t="shared" ref="E267:O267" si="69">SUM(E268:E271)</f>
        <v>0</v>
      </c>
      <c r="F267" s="55">
        <f t="shared" si="69"/>
        <v>0</v>
      </c>
      <c r="G267" s="55">
        <f t="shared" si="69"/>
        <v>0</v>
      </c>
      <c r="H267" s="55">
        <f t="shared" si="69"/>
        <v>2635.3</v>
      </c>
      <c r="I267" s="55">
        <f t="shared" si="69"/>
        <v>46033.733</v>
      </c>
      <c r="J267" s="55">
        <f t="shared" si="69"/>
        <v>37747.673999999999</v>
      </c>
      <c r="K267" s="55">
        <f t="shared" si="69"/>
        <v>0</v>
      </c>
      <c r="L267" s="55">
        <f t="shared" si="69"/>
        <v>0</v>
      </c>
      <c r="M267" s="55">
        <f t="shared" si="69"/>
        <v>0</v>
      </c>
      <c r="N267" s="55">
        <f t="shared" si="69"/>
        <v>0</v>
      </c>
      <c r="O267" s="55">
        <f t="shared" si="69"/>
        <v>0</v>
      </c>
      <c r="P267" s="294" t="s">
        <v>44</v>
      </c>
    </row>
    <row r="268" spans="1:16" s="16" customFormat="1" ht="21.75" customHeight="1">
      <c r="A268" s="266"/>
      <c r="B268" s="264"/>
      <c r="C268" s="64" t="s">
        <v>25</v>
      </c>
      <c r="D268" s="34">
        <f t="shared" ref="D268:D330" si="70">SUM(E268:O268)</f>
        <v>0</v>
      </c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294"/>
    </row>
    <row r="269" spans="1:16" s="16" customFormat="1" ht="21.75" customHeight="1">
      <c r="A269" s="266"/>
      <c r="B269" s="264"/>
      <c r="C269" s="64" t="s">
        <v>26</v>
      </c>
      <c r="D269" s="34">
        <f t="shared" si="70"/>
        <v>0</v>
      </c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294"/>
    </row>
    <row r="270" spans="1:16" s="16" customFormat="1" ht="21.75" customHeight="1">
      <c r="A270" s="266"/>
      <c r="B270" s="264"/>
      <c r="C270" s="64" t="s">
        <v>27</v>
      </c>
      <c r="D270" s="34">
        <f t="shared" si="70"/>
        <v>86416.706999999995</v>
      </c>
      <c r="E270" s="37">
        <v>0</v>
      </c>
      <c r="F270" s="37">
        <v>0</v>
      </c>
      <c r="G270" s="37">
        <v>0</v>
      </c>
      <c r="H270" s="37">
        <v>2635.3</v>
      </c>
      <c r="I270" s="37">
        <v>46033.733</v>
      </c>
      <c r="J270" s="37">
        <v>37747.673999999999</v>
      </c>
      <c r="K270" s="37"/>
      <c r="L270" s="37"/>
      <c r="M270" s="37"/>
      <c r="N270" s="37"/>
      <c r="O270" s="37"/>
      <c r="P270" s="294"/>
    </row>
    <row r="271" spans="1:16" s="16" customFormat="1" ht="21.75" customHeight="1">
      <c r="A271" s="267"/>
      <c r="B271" s="264"/>
      <c r="C271" s="64" t="s">
        <v>28</v>
      </c>
      <c r="D271" s="34">
        <f t="shared" si="70"/>
        <v>0</v>
      </c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294"/>
    </row>
    <row r="272" spans="1:16" s="16" customFormat="1" ht="21.75" customHeight="1">
      <c r="A272" s="265"/>
      <c r="B272" s="264" t="s">
        <v>338</v>
      </c>
      <c r="C272" s="58" t="s">
        <v>17</v>
      </c>
      <c r="D272" s="59">
        <f t="shared" si="70"/>
        <v>544.69100000000003</v>
      </c>
      <c r="E272" s="55">
        <f t="shared" ref="E272:O272" si="71">SUM(E273:E276)</f>
        <v>0</v>
      </c>
      <c r="F272" s="55">
        <f t="shared" si="71"/>
        <v>0</v>
      </c>
      <c r="G272" s="55">
        <f t="shared" si="71"/>
        <v>0</v>
      </c>
      <c r="H272" s="55">
        <f t="shared" si="71"/>
        <v>544.69100000000003</v>
      </c>
      <c r="I272" s="55">
        <f t="shared" si="71"/>
        <v>0</v>
      </c>
      <c r="J272" s="55">
        <f t="shared" si="71"/>
        <v>0</v>
      </c>
      <c r="K272" s="55">
        <f t="shared" si="71"/>
        <v>0</v>
      </c>
      <c r="L272" s="55">
        <f t="shared" si="71"/>
        <v>0</v>
      </c>
      <c r="M272" s="55">
        <f t="shared" si="71"/>
        <v>0</v>
      </c>
      <c r="N272" s="55">
        <f t="shared" si="71"/>
        <v>0</v>
      </c>
      <c r="O272" s="55">
        <f t="shared" si="71"/>
        <v>0</v>
      </c>
      <c r="P272" s="294" t="s">
        <v>44</v>
      </c>
    </row>
    <row r="273" spans="1:16" s="16" customFormat="1" ht="21.75" customHeight="1">
      <c r="A273" s="266"/>
      <c r="B273" s="264"/>
      <c r="C273" s="64" t="s">
        <v>25</v>
      </c>
      <c r="D273" s="34">
        <f t="shared" si="70"/>
        <v>0</v>
      </c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294"/>
    </row>
    <row r="274" spans="1:16" s="16" customFormat="1" ht="21.75" customHeight="1">
      <c r="A274" s="266"/>
      <c r="B274" s="264"/>
      <c r="C274" s="64" t="s">
        <v>26</v>
      </c>
      <c r="D274" s="34">
        <f t="shared" si="70"/>
        <v>544.69100000000003</v>
      </c>
      <c r="E274" s="37">
        <v>0</v>
      </c>
      <c r="F274" s="37">
        <v>0</v>
      </c>
      <c r="G274" s="37">
        <v>0</v>
      </c>
      <c r="H274" s="37">
        <v>544.69100000000003</v>
      </c>
      <c r="I274" s="37">
        <v>0</v>
      </c>
      <c r="J274" s="37">
        <v>0</v>
      </c>
      <c r="K274" s="37"/>
      <c r="L274" s="37"/>
      <c r="M274" s="37"/>
      <c r="N274" s="37"/>
      <c r="O274" s="37"/>
      <c r="P274" s="294"/>
    </row>
    <row r="275" spans="1:16" s="16" customFormat="1" ht="21.75" customHeight="1">
      <c r="A275" s="266"/>
      <c r="B275" s="264"/>
      <c r="C275" s="64" t="s">
        <v>27</v>
      </c>
      <c r="D275" s="34">
        <f t="shared" si="70"/>
        <v>0</v>
      </c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294"/>
    </row>
    <row r="276" spans="1:16" s="16" customFormat="1" ht="21.75" customHeight="1">
      <c r="A276" s="267"/>
      <c r="B276" s="264"/>
      <c r="C276" s="64" t="s">
        <v>28</v>
      </c>
      <c r="D276" s="34">
        <f t="shared" si="70"/>
        <v>0</v>
      </c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294"/>
    </row>
    <row r="277" spans="1:16" s="16" customFormat="1" ht="21.75" customHeight="1">
      <c r="A277" s="265"/>
      <c r="B277" s="264" t="s">
        <v>339</v>
      </c>
      <c r="C277" s="58" t="s">
        <v>17</v>
      </c>
      <c r="D277" s="59">
        <f t="shared" si="70"/>
        <v>1697.9110000000001</v>
      </c>
      <c r="E277" s="55">
        <f t="shared" ref="E277:O277" si="72">SUM(E278:E281)</f>
        <v>0</v>
      </c>
      <c r="F277" s="55">
        <f t="shared" si="72"/>
        <v>0</v>
      </c>
      <c r="G277" s="55">
        <f t="shared" si="72"/>
        <v>0</v>
      </c>
      <c r="H277" s="55">
        <f t="shared" si="72"/>
        <v>705.55499999999995</v>
      </c>
      <c r="I277" s="55">
        <f t="shared" si="72"/>
        <v>992.35599999999999</v>
      </c>
      <c r="J277" s="55">
        <f t="shared" si="72"/>
        <v>0</v>
      </c>
      <c r="K277" s="55">
        <f t="shared" si="72"/>
        <v>0</v>
      </c>
      <c r="L277" s="55">
        <f t="shared" si="72"/>
        <v>0</v>
      </c>
      <c r="M277" s="55">
        <f t="shared" si="72"/>
        <v>0</v>
      </c>
      <c r="N277" s="55">
        <f t="shared" si="72"/>
        <v>0</v>
      </c>
      <c r="O277" s="55">
        <f t="shared" si="72"/>
        <v>0</v>
      </c>
      <c r="P277" s="294" t="s">
        <v>44</v>
      </c>
    </row>
    <row r="278" spans="1:16" s="16" customFormat="1" ht="21.75" customHeight="1">
      <c r="A278" s="266"/>
      <c r="B278" s="264"/>
      <c r="C278" s="64" t="s">
        <v>25</v>
      </c>
      <c r="D278" s="34">
        <f t="shared" si="70"/>
        <v>0</v>
      </c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294"/>
    </row>
    <row r="279" spans="1:16" s="16" customFormat="1" ht="21.75" customHeight="1">
      <c r="A279" s="266"/>
      <c r="B279" s="264"/>
      <c r="C279" s="64" t="s">
        <v>26</v>
      </c>
      <c r="D279" s="34">
        <f t="shared" si="70"/>
        <v>1697.9110000000001</v>
      </c>
      <c r="E279" s="37">
        <v>0</v>
      </c>
      <c r="F279" s="37">
        <v>0</v>
      </c>
      <c r="G279" s="37">
        <v>0</v>
      </c>
      <c r="H279" s="37">
        <v>705.55499999999995</v>
      </c>
      <c r="I279" s="37">
        <v>992.35599999999999</v>
      </c>
      <c r="J279" s="37">
        <v>0</v>
      </c>
      <c r="K279" s="37"/>
      <c r="L279" s="37"/>
      <c r="M279" s="37"/>
      <c r="N279" s="37"/>
      <c r="O279" s="37"/>
      <c r="P279" s="294"/>
    </row>
    <row r="280" spans="1:16" s="16" customFormat="1" ht="21.75" customHeight="1">
      <c r="A280" s="266"/>
      <c r="B280" s="264"/>
      <c r="C280" s="64" t="s">
        <v>27</v>
      </c>
      <c r="D280" s="34">
        <f t="shared" si="70"/>
        <v>0</v>
      </c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294"/>
    </row>
    <row r="281" spans="1:16" s="16" customFormat="1" ht="21.75" customHeight="1">
      <c r="A281" s="267"/>
      <c r="B281" s="264"/>
      <c r="C281" s="64" t="s">
        <v>28</v>
      </c>
      <c r="D281" s="34">
        <f t="shared" si="70"/>
        <v>0</v>
      </c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294"/>
    </row>
    <row r="282" spans="1:16" s="16" customFormat="1" ht="21.75" customHeight="1">
      <c r="A282" s="265"/>
      <c r="B282" s="264" t="s">
        <v>340</v>
      </c>
      <c r="C282" s="58" t="s">
        <v>17</v>
      </c>
      <c r="D282" s="59">
        <f t="shared" si="70"/>
        <v>734.572</v>
      </c>
      <c r="E282" s="55">
        <f t="shared" ref="E282:O282" si="73">SUM(E283:E286)</f>
        <v>0</v>
      </c>
      <c r="F282" s="55">
        <f t="shared" si="73"/>
        <v>0</v>
      </c>
      <c r="G282" s="55">
        <f t="shared" si="73"/>
        <v>0</v>
      </c>
      <c r="H282" s="55">
        <f t="shared" si="73"/>
        <v>628.26800000000003</v>
      </c>
      <c r="I282" s="55">
        <f t="shared" si="73"/>
        <v>106.304</v>
      </c>
      <c r="J282" s="55">
        <f t="shared" si="73"/>
        <v>0</v>
      </c>
      <c r="K282" s="55">
        <f t="shared" si="73"/>
        <v>0</v>
      </c>
      <c r="L282" s="55">
        <f t="shared" si="73"/>
        <v>0</v>
      </c>
      <c r="M282" s="55">
        <f t="shared" si="73"/>
        <v>0</v>
      </c>
      <c r="N282" s="55">
        <f t="shared" si="73"/>
        <v>0</v>
      </c>
      <c r="O282" s="55">
        <f t="shared" si="73"/>
        <v>0</v>
      </c>
      <c r="P282" s="294" t="s">
        <v>44</v>
      </c>
    </row>
    <row r="283" spans="1:16" s="16" customFormat="1" ht="21.75" customHeight="1">
      <c r="A283" s="266"/>
      <c r="B283" s="264"/>
      <c r="C283" s="64" t="s">
        <v>25</v>
      </c>
      <c r="D283" s="34">
        <f t="shared" si="70"/>
        <v>0</v>
      </c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294"/>
    </row>
    <row r="284" spans="1:16" s="16" customFormat="1" ht="21.75" customHeight="1">
      <c r="A284" s="266"/>
      <c r="B284" s="264"/>
      <c r="C284" s="64" t="s">
        <v>26</v>
      </c>
      <c r="D284" s="34">
        <f t="shared" si="70"/>
        <v>734.572</v>
      </c>
      <c r="E284" s="37">
        <v>0</v>
      </c>
      <c r="F284" s="37">
        <v>0</v>
      </c>
      <c r="G284" s="37">
        <v>0</v>
      </c>
      <c r="H284" s="37">
        <v>628.26800000000003</v>
      </c>
      <c r="I284" s="37">
        <v>106.304</v>
      </c>
      <c r="J284" s="37">
        <v>0</v>
      </c>
      <c r="K284" s="37"/>
      <c r="L284" s="37"/>
      <c r="M284" s="37"/>
      <c r="N284" s="37"/>
      <c r="O284" s="37"/>
      <c r="P284" s="294"/>
    </row>
    <row r="285" spans="1:16" s="16" customFormat="1" ht="21.75" customHeight="1">
      <c r="A285" s="266"/>
      <c r="B285" s="264"/>
      <c r="C285" s="64" t="s">
        <v>27</v>
      </c>
      <c r="D285" s="34">
        <f t="shared" si="70"/>
        <v>0</v>
      </c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294"/>
    </row>
    <row r="286" spans="1:16" s="16" customFormat="1" ht="21.75" customHeight="1">
      <c r="A286" s="267"/>
      <c r="B286" s="264"/>
      <c r="C286" s="64" t="s">
        <v>28</v>
      </c>
      <c r="D286" s="34">
        <f t="shared" si="70"/>
        <v>0</v>
      </c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294"/>
    </row>
    <row r="287" spans="1:16" s="16" customFormat="1" ht="21.75" customHeight="1">
      <c r="A287" s="265"/>
      <c r="B287" s="264" t="s">
        <v>341</v>
      </c>
      <c r="C287" s="58" t="s">
        <v>17</v>
      </c>
      <c r="D287" s="59">
        <f t="shared" si="70"/>
        <v>300.35199999999998</v>
      </c>
      <c r="E287" s="55">
        <f t="shared" ref="E287:O287" si="74">SUM(E288:E291)</f>
        <v>0</v>
      </c>
      <c r="F287" s="55">
        <f t="shared" si="74"/>
        <v>0</v>
      </c>
      <c r="G287" s="55">
        <f t="shared" si="74"/>
        <v>0</v>
      </c>
      <c r="H287" s="55">
        <f t="shared" si="74"/>
        <v>300.35199999999998</v>
      </c>
      <c r="I287" s="55">
        <f t="shared" si="74"/>
        <v>0</v>
      </c>
      <c r="J287" s="55">
        <f t="shared" si="74"/>
        <v>0</v>
      </c>
      <c r="K287" s="55">
        <f t="shared" si="74"/>
        <v>0</v>
      </c>
      <c r="L287" s="55">
        <f t="shared" si="74"/>
        <v>0</v>
      </c>
      <c r="M287" s="55">
        <f t="shared" si="74"/>
        <v>0</v>
      </c>
      <c r="N287" s="55">
        <f t="shared" si="74"/>
        <v>0</v>
      </c>
      <c r="O287" s="55">
        <f t="shared" si="74"/>
        <v>0</v>
      </c>
      <c r="P287" s="294" t="s">
        <v>44</v>
      </c>
    </row>
    <row r="288" spans="1:16" s="16" customFormat="1" ht="21.75" customHeight="1">
      <c r="A288" s="266"/>
      <c r="B288" s="264"/>
      <c r="C288" s="64" t="s">
        <v>25</v>
      </c>
      <c r="D288" s="34">
        <f t="shared" si="70"/>
        <v>0</v>
      </c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294"/>
    </row>
    <row r="289" spans="1:16" s="16" customFormat="1" ht="21.75" customHeight="1">
      <c r="A289" s="266"/>
      <c r="B289" s="264"/>
      <c r="C289" s="64" t="s">
        <v>26</v>
      </c>
      <c r="D289" s="34">
        <f t="shared" si="70"/>
        <v>300.35199999999998</v>
      </c>
      <c r="E289" s="37">
        <v>0</v>
      </c>
      <c r="F289" s="37">
        <v>0</v>
      </c>
      <c r="G289" s="37">
        <v>0</v>
      </c>
      <c r="H289" s="37">
        <v>300.35199999999998</v>
      </c>
      <c r="I289" s="37">
        <v>0</v>
      </c>
      <c r="J289" s="37">
        <v>0</v>
      </c>
      <c r="K289" s="37"/>
      <c r="L289" s="37"/>
      <c r="M289" s="37"/>
      <c r="N289" s="37"/>
      <c r="O289" s="37"/>
      <c r="P289" s="294"/>
    </row>
    <row r="290" spans="1:16" s="16" customFormat="1" ht="21.75" customHeight="1">
      <c r="A290" s="266"/>
      <c r="B290" s="264"/>
      <c r="C290" s="64" t="s">
        <v>27</v>
      </c>
      <c r="D290" s="34">
        <f t="shared" si="70"/>
        <v>0</v>
      </c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294"/>
    </row>
    <row r="291" spans="1:16" s="16" customFormat="1" ht="21.75" customHeight="1">
      <c r="A291" s="267"/>
      <c r="B291" s="264"/>
      <c r="C291" s="64" t="s">
        <v>28</v>
      </c>
      <c r="D291" s="34">
        <f t="shared" si="70"/>
        <v>0</v>
      </c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294"/>
    </row>
    <row r="292" spans="1:16" s="16" customFormat="1" ht="21.75" customHeight="1">
      <c r="A292" s="265"/>
      <c r="B292" s="264" t="s">
        <v>342</v>
      </c>
      <c r="C292" s="58" t="s">
        <v>17</v>
      </c>
      <c r="D292" s="59">
        <f t="shared" si="70"/>
        <v>8400</v>
      </c>
      <c r="E292" s="55">
        <f t="shared" ref="E292:O292" si="75">SUM(E293:E296)</f>
        <v>0</v>
      </c>
      <c r="F292" s="55">
        <f t="shared" si="75"/>
        <v>0</v>
      </c>
      <c r="G292" s="55">
        <f t="shared" si="75"/>
        <v>0</v>
      </c>
      <c r="H292" s="55">
        <f t="shared" si="75"/>
        <v>0</v>
      </c>
      <c r="I292" s="55">
        <f t="shared" si="75"/>
        <v>2174.2130000000002</v>
      </c>
      <c r="J292" s="55">
        <f t="shared" si="75"/>
        <v>6225.7870000000003</v>
      </c>
      <c r="K292" s="55">
        <f t="shared" si="75"/>
        <v>0</v>
      </c>
      <c r="L292" s="55">
        <f t="shared" si="75"/>
        <v>0</v>
      </c>
      <c r="M292" s="55">
        <f t="shared" si="75"/>
        <v>0</v>
      </c>
      <c r="N292" s="55">
        <f t="shared" si="75"/>
        <v>0</v>
      </c>
      <c r="O292" s="55">
        <f t="shared" si="75"/>
        <v>0</v>
      </c>
      <c r="P292" s="294" t="s">
        <v>44</v>
      </c>
    </row>
    <row r="293" spans="1:16" s="16" customFormat="1" ht="21.75" customHeight="1">
      <c r="A293" s="266"/>
      <c r="B293" s="264"/>
      <c r="C293" s="64" t="s">
        <v>25</v>
      </c>
      <c r="D293" s="34">
        <f t="shared" si="70"/>
        <v>0</v>
      </c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294"/>
    </row>
    <row r="294" spans="1:16" s="16" customFormat="1" ht="21.75" customHeight="1">
      <c r="A294" s="266"/>
      <c r="B294" s="264"/>
      <c r="C294" s="64" t="s">
        <v>26</v>
      </c>
      <c r="D294" s="34">
        <f t="shared" si="70"/>
        <v>8400</v>
      </c>
      <c r="E294" s="37">
        <v>0</v>
      </c>
      <c r="F294" s="37">
        <v>0</v>
      </c>
      <c r="G294" s="37">
        <v>0</v>
      </c>
      <c r="H294" s="37">
        <v>0</v>
      </c>
      <c r="I294" s="37">
        <v>2174.2130000000002</v>
      </c>
      <c r="J294" s="37">
        <v>6225.7870000000003</v>
      </c>
      <c r="K294" s="37"/>
      <c r="L294" s="37"/>
      <c r="M294" s="37"/>
      <c r="N294" s="37"/>
      <c r="O294" s="37"/>
      <c r="P294" s="294"/>
    </row>
    <row r="295" spans="1:16" s="16" customFormat="1" ht="21.75" customHeight="1">
      <c r="A295" s="266"/>
      <c r="B295" s="264"/>
      <c r="C295" s="64" t="s">
        <v>27</v>
      </c>
      <c r="D295" s="34">
        <f t="shared" si="70"/>
        <v>0</v>
      </c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294"/>
    </row>
    <row r="296" spans="1:16" s="16" customFormat="1" ht="21.75" customHeight="1">
      <c r="A296" s="267"/>
      <c r="B296" s="264"/>
      <c r="C296" s="64" t="s">
        <v>28</v>
      </c>
      <c r="D296" s="34">
        <f t="shared" si="70"/>
        <v>0</v>
      </c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294"/>
    </row>
    <row r="297" spans="1:16" s="16" customFormat="1" ht="21.75" customHeight="1">
      <c r="A297" s="265"/>
      <c r="B297" s="264" t="s">
        <v>307</v>
      </c>
      <c r="C297" s="58" t="s">
        <v>17</v>
      </c>
      <c r="D297" s="59">
        <f t="shared" si="70"/>
        <v>1800</v>
      </c>
      <c r="E297" s="55">
        <f t="shared" ref="E297:O297" si="76">SUM(E298:E301)</f>
        <v>0</v>
      </c>
      <c r="F297" s="55">
        <f t="shared" si="76"/>
        <v>0</v>
      </c>
      <c r="G297" s="55">
        <f t="shared" si="76"/>
        <v>0</v>
      </c>
      <c r="H297" s="55">
        <f t="shared" si="76"/>
        <v>0</v>
      </c>
      <c r="I297" s="55">
        <f t="shared" si="76"/>
        <v>900</v>
      </c>
      <c r="J297" s="55">
        <f t="shared" si="76"/>
        <v>900</v>
      </c>
      <c r="K297" s="55">
        <f t="shared" si="76"/>
        <v>0</v>
      </c>
      <c r="L297" s="55">
        <f t="shared" si="76"/>
        <v>0</v>
      </c>
      <c r="M297" s="55">
        <f t="shared" si="76"/>
        <v>0</v>
      </c>
      <c r="N297" s="55">
        <f t="shared" si="76"/>
        <v>0</v>
      </c>
      <c r="O297" s="55">
        <f t="shared" si="76"/>
        <v>0</v>
      </c>
      <c r="P297" s="294" t="s">
        <v>44</v>
      </c>
    </row>
    <row r="298" spans="1:16" s="16" customFormat="1" ht="21.75" customHeight="1">
      <c r="A298" s="266"/>
      <c r="B298" s="264"/>
      <c r="C298" s="64" t="s">
        <v>25</v>
      </c>
      <c r="D298" s="34">
        <f t="shared" si="70"/>
        <v>0</v>
      </c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294"/>
    </row>
    <row r="299" spans="1:16" s="16" customFormat="1" ht="21.75" customHeight="1">
      <c r="A299" s="266"/>
      <c r="B299" s="264"/>
      <c r="C299" s="64" t="s">
        <v>26</v>
      </c>
      <c r="D299" s="34">
        <f t="shared" si="70"/>
        <v>1800</v>
      </c>
      <c r="E299" s="37">
        <v>0</v>
      </c>
      <c r="F299" s="37">
        <v>0</v>
      </c>
      <c r="G299" s="37">
        <v>0</v>
      </c>
      <c r="H299" s="37">
        <v>0</v>
      </c>
      <c r="I299" s="37">
        <v>900</v>
      </c>
      <c r="J299" s="37">
        <v>900</v>
      </c>
      <c r="K299" s="37"/>
      <c r="L299" s="37"/>
      <c r="M299" s="37"/>
      <c r="N299" s="37"/>
      <c r="O299" s="37"/>
      <c r="P299" s="294"/>
    </row>
    <row r="300" spans="1:16" s="16" customFormat="1" ht="21.75" customHeight="1">
      <c r="A300" s="266"/>
      <c r="B300" s="264"/>
      <c r="C300" s="64" t="s">
        <v>27</v>
      </c>
      <c r="D300" s="34">
        <f t="shared" si="70"/>
        <v>0</v>
      </c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294"/>
    </row>
    <row r="301" spans="1:16" s="16" customFormat="1" ht="21.75" customHeight="1">
      <c r="A301" s="267"/>
      <c r="B301" s="264"/>
      <c r="C301" s="64" t="s">
        <v>28</v>
      </c>
      <c r="D301" s="34">
        <f t="shared" si="70"/>
        <v>0</v>
      </c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294"/>
    </row>
    <row r="302" spans="1:16" s="16" customFormat="1" ht="21.75" customHeight="1">
      <c r="A302" s="71"/>
      <c r="B302" s="264" t="s">
        <v>346</v>
      </c>
      <c r="C302" s="58" t="s">
        <v>17</v>
      </c>
      <c r="D302" s="59">
        <f t="shared" si="70"/>
        <v>2000</v>
      </c>
      <c r="E302" s="55">
        <f t="shared" ref="E302:O302" si="77">SUM(E303:E306)</f>
        <v>0</v>
      </c>
      <c r="F302" s="55">
        <f t="shared" si="77"/>
        <v>0</v>
      </c>
      <c r="G302" s="55">
        <f t="shared" si="77"/>
        <v>0</v>
      </c>
      <c r="H302" s="55">
        <f t="shared" si="77"/>
        <v>0</v>
      </c>
      <c r="I302" s="55">
        <f t="shared" si="77"/>
        <v>550.07399999999996</v>
      </c>
      <c r="J302" s="55">
        <f t="shared" si="77"/>
        <v>1449.9259999999999</v>
      </c>
      <c r="K302" s="55">
        <f t="shared" si="77"/>
        <v>0</v>
      </c>
      <c r="L302" s="55">
        <f t="shared" si="77"/>
        <v>0</v>
      </c>
      <c r="M302" s="55">
        <f t="shared" si="77"/>
        <v>0</v>
      </c>
      <c r="N302" s="55">
        <f t="shared" si="77"/>
        <v>0</v>
      </c>
      <c r="O302" s="55">
        <f t="shared" si="77"/>
        <v>0</v>
      </c>
      <c r="P302" s="294" t="s">
        <v>44</v>
      </c>
    </row>
    <row r="303" spans="1:16" s="16" customFormat="1" ht="21.75" customHeight="1">
      <c r="A303" s="71"/>
      <c r="B303" s="264"/>
      <c r="C303" s="64" t="s">
        <v>25</v>
      </c>
      <c r="D303" s="34">
        <f t="shared" si="70"/>
        <v>0</v>
      </c>
      <c r="E303" s="37">
        <v>0</v>
      </c>
      <c r="F303" s="37">
        <v>0</v>
      </c>
      <c r="G303" s="37">
        <v>0</v>
      </c>
      <c r="H303" s="37">
        <v>0</v>
      </c>
      <c r="I303" s="37">
        <v>0</v>
      </c>
      <c r="J303" s="37">
        <v>0</v>
      </c>
      <c r="K303" s="37"/>
      <c r="L303" s="37"/>
      <c r="M303" s="37"/>
      <c r="N303" s="37"/>
      <c r="O303" s="37"/>
      <c r="P303" s="294"/>
    </row>
    <row r="304" spans="1:16" s="16" customFormat="1" ht="21.75" customHeight="1">
      <c r="A304" s="71"/>
      <c r="B304" s="264"/>
      <c r="C304" s="64" t="s">
        <v>26</v>
      </c>
      <c r="D304" s="34">
        <f t="shared" si="70"/>
        <v>2000</v>
      </c>
      <c r="E304" s="37">
        <v>0</v>
      </c>
      <c r="F304" s="37">
        <v>0</v>
      </c>
      <c r="G304" s="37">
        <v>0</v>
      </c>
      <c r="H304" s="37">
        <v>0</v>
      </c>
      <c r="I304" s="37">
        <v>550.07399999999996</v>
      </c>
      <c r="J304" s="37">
        <v>1449.9259999999999</v>
      </c>
      <c r="K304" s="37"/>
      <c r="L304" s="37"/>
      <c r="M304" s="37"/>
      <c r="N304" s="37"/>
      <c r="O304" s="37"/>
      <c r="P304" s="294"/>
    </row>
    <row r="305" spans="1:16" s="16" customFormat="1" ht="21.75" customHeight="1">
      <c r="A305" s="71"/>
      <c r="B305" s="264"/>
      <c r="C305" s="64" t="s">
        <v>27</v>
      </c>
      <c r="D305" s="34">
        <f t="shared" si="70"/>
        <v>0</v>
      </c>
      <c r="E305" s="37">
        <v>0</v>
      </c>
      <c r="F305" s="37">
        <v>0</v>
      </c>
      <c r="G305" s="37">
        <v>0</v>
      </c>
      <c r="H305" s="37">
        <v>0</v>
      </c>
      <c r="I305" s="37">
        <v>0</v>
      </c>
      <c r="J305" s="37">
        <v>0</v>
      </c>
      <c r="K305" s="37"/>
      <c r="L305" s="37"/>
      <c r="M305" s="37"/>
      <c r="N305" s="37"/>
      <c r="O305" s="37"/>
      <c r="P305" s="294"/>
    </row>
    <row r="306" spans="1:16" s="16" customFormat="1" ht="21.75" customHeight="1">
      <c r="A306" s="71"/>
      <c r="B306" s="264"/>
      <c r="C306" s="64" t="s">
        <v>28</v>
      </c>
      <c r="D306" s="34">
        <f t="shared" si="70"/>
        <v>0</v>
      </c>
      <c r="E306" s="37">
        <v>0</v>
      </c>
      <c r="F306" s="37">
        <v>0</v>
      </c>
      <c r="G306" s="37">
        <v>0</v>
      </c>
      <c r="H306" s="37">
        <v>0</v>
      </c>
      <c r="I306" s="37">
        <v>0</v>
      </c>
      <c r="J306" s="37">
        <v>0</v>
      </c>
      <c r="K306" s="37"/>
      <c r="L306" s="37"/>
      <c r="M306" s="37"/>
      <c r="N306" s="37"/>
      <c r="O306" s="37"/>
      <c r="P306" s="294"/>
    </row>
    <row r="307" spans="1:16" s="16" customFormat="1" ht="21.75" customHeight="1">
      <c r="A307" s="265"/>
      <c r="B307" s="264" t="s">
        <v>343</v>
      </c>
      <c r="C307" s="58" t="s">
        <v>17</v>
      </c>
      <c r="D307" s="59">
        <f t="shared" si="70"/>
        <v>340</v>
      </c>
      <c r="E307" s="55">
        <f t="shared" ref="E307:O307" si="78">SUM(E308:E311)</f>
        <v>0</v>
      </c>
      <c r="F307" s="55">
        <f t="shared" si="78"/>
        <v>0</v>
      </c>
      <c r="G307" s="55">
        <f t="shared" si="78"/>
        <v>0</v>
      </c>
      <c r="H307" s="55">
        <f t="shared" si="78"/>
        <v>0</v>
      </c>
      <c r="I307" s="55">
        <f t="shared" si="78"/>
        <v>340</v>
      </c>
      <c r="J307" s="55">
        <f t="shared" si="78"/>
        <v>0</v>
      </c>
      <c r="K307" s="55">
        <f t="shared" si="78"/>
        <v>0</v>
      </c>
      <c r="L307" s="55">
        <f t="shared" si="78"/>
        <v>0</v>
      </c>
      <c r="M307" s="55">
        <f t="shared" si="78"/>
        <v>0</v>
      </c>
      <c r="N307" s="55">
        <f t="shared" si="78"/>
        <v>0</v>
      </c>
      <c r="O307" s="55">
        <f t="shared" si="78"/>
        <v>0</v>
      </c>
      <c r="P307" s="294" t="s">
        <v>44</v>
      </c>
    </row>
    <row r="308" spans="1:16" s="16" customFormat="1" ht="21.75" customHeight="1">
      <c r="A308" s="266"/>
      <c r="B308" s="264"/>
      <c r="C308" s="64" t="s">
        <v>25</v>
      </c>
      <c r="D308" s="34">
        <f t="shared" si="70"/>
        <v>0</v>
      </c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294"/>
    </row>
    <row r="309" spans="1:16" s="16" customFormat="1" ht="21.75" customHeight="1">
      <c r="A309" s="266"/>
      <c r="B309" s="264"/>
      <c r="C309" s="64" t="s">
        <v>26</v>
      </c>
      <c r="D309" s="34">
        <f t="shared" si="70"/>
        <v>340</v>
      </c>
      <c r="E309" s="37">
        <v>0</v>
      </c>
      <c r="F309" s="37">
        <v>0</v>
      </c>
      <c r="G309" s="37">
        <v>0</v>
      </c>
      <c r="H309" s="37">
        <v>0</v>
      </c>
      <c r="I309" s="37">
        <v>340</v>
      </c>
      <c r="J309" s="37">
        <v>0</v>
      </c>
      <c r="K309" s="37"/>
      <c r="L309" s="37"/>
      <c r="M309" s="37"/>
      <c r="N309" s="37"/>
      <c r="O309" s="37"/>
      <c r="P309" s="294"/>
    </row>
    <row r="310" spans="1:16" s="16" customFormat="1" ht="21.75" customHeight="1">
      <c r="A310" s="266"/>
      <c r="B310" s="264"/>
      <c r="C310" s="64" t="s">
        <v>27</v>
      </c>
      <c r="D310" s="34">
        <f t="shared" si="70"/>
        <v>0</v>
      </c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294"/>
    </row>
    <row r="311" spans="1:16" s="16" customFormat="1" ht="21.75" customHeight="1">
      <c r="A311" s="267"/>
      <c r="B311" s="264"/>
      <c r="C311" s="64" t="s">
        <v>28</v>
      </c>
      <c r="D311" s="34">
        <f t="shared" si="70"/>
        <v>0</v>
      </c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294"/>
    </row>
    <row r="312" spans="1:16" s="16" customFormat="1" ht="21.75" customHeight="1">
      <c r="A312" s="265"/>
      <c r="B312" s="264" t="s">
        <v>344</v>
      </c>
      <c r="C312" s="58" t="s">
        <v>17</v>
      </c>
      <c r="D312" s="59">
        <f t="shared" si="70"/>
        <v>12300</v>
      </c>
      <c r="E312" s="55">
        <f t="shared" ref="E312:O312" si="79">SUM(E313:E316)</f>
        <v>0</v>
      </c>
      <c r="F312" s="55">
        <f t="shared" si="79"/>
        <v>0</v>
      </c>
      <c r="G312" s="55">
        <f t="shared" si="79"/>
        <v>0</v>
      </c>
      <c r="H312" s="55">
        <f t="shared" si="79"/>
        <v>0</v>
      </c>
      <c r="I312" s="55">
        <f t="shared" si="79"/>
        <v>5110</v>
      </c>
      <c r="J312" s="55">
        <f t="shared" si="79"/>
        <v>7190</v>
      </c>
      <c r="K312" s="55">
        <f t="shared" si="79"/>
        <v>0</v>
      </c>
      <c r="L312" s="55">
        <f t="shared" si="79"/>
        <v>0</v>
      </c>
      <c r="M312" s="55">
        <f t="shared" si="79"/>
        <v>0</v>
      </c>
      <c r="N312" s="55">
        <f t="shared" si="79"/>
        <v>0</v>
      </c>
      <c r="O312" s="55">
        <f t="shared" si="79"/>
        <v>0</v>
      </c>
      <c r="P312" s="294" t="s">
        <v>44</v>
      </c>
    </row>
    <row r="313" spans="1:16" s="16" customFormat="1" ht="21.75" customHeight="1">
      <c r="A313" s="266"/>
      <c r="B313" s="264"/>
      <c r="C313" s="64" t="s">
        <v>25</v>
      </c>
      <c r="D313" s="34">
        <f t="shared" si="70"/>
        <v>0</v>
      </c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294"/>
    </row>
    <row r="314" spans="1:16" s="16" customFormat="1" ht="21.75" customHeight="1">
      <c r="A314" s="266"/>
      <c r="B314" s="264"/>
      <c r="C314" s="64" t="s">
        <v>26</v>
      </c>
      <c r="D314" s="34">
        <f t="shared" si="70"/>
        <v>12300</v>
      </c>
      <c r="E314" s="37">
        <v>0</v>
      </c>
      <c r="F314" s="37">
        <v>0</v>
      </c>
      <c r="G314" s="37">
        <v>0</v>
      </c>
      <c r="H314" s="37">
        <v>0</v>
      </c>
      <c r="I314" s="37">
        <v>5110</v>
      </c>
      <c r="J314" s="37">
        <v>7190</v>
      </c>
      <c r="K314" s="37"/>
      <c r="L314" s="37"/>
      <c r="M314" s="37"/>
      <c r="N314" s="37"/>
      <c r="O314" s="37"/>
      <c r="P314" s="294"/>
    </row>
    <row r="315" spans="1:16" s="16" customFormat="1" ht="21.75" customHeight="1">
      <c r="A315" s="266"/>
      <c r="B315" s="264"/>
      <c r="C315" s="64" t="s">
        <v>27</v>
      </c>
      <c r="D315" s="34">
        <f t="shared" si="70"/>
        <v>0</v>
      </c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294"/>
    </row>
    <row r="316" spans="1:16" s="16" customFormat="1" ht="21.75" customHeight="1">
      <c r="A316" s="267"/>
      <c r="B316" s="264"/>
      <c r="C316" s="64" t="s">
        <v>28</v>
      </c>
      <c r="D316" s="34">
        <f t="shared" si="70"/>
        <v>0</v>
      </c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294"/>
    </row>
    <row r="317" spans="1:16" ht="21.75" customHeight="1">
      <c r="A317" s="263" t="s">
        <v>321</v>
      </c>
      <c r="B317" s="256" t="s">
        <v>322</v>
      </c>
      <c r="C317" s="58" t="s">
        <v>17</v>
      </c>
      <c r="D317" s="59">
        <f t="shared" si="70"/>
        <v>3700</v>
      </c>
      <c r="E317" s="55">
        <f t="shared" ref="E317:O317" si="80">SUM(E318:E321)</f>
        <v>0</v>
      </c>
      <c r="F317" s="55">
        <f t="shared" si="80"/>
        <v>0</v>
      </c>
      <c r="G317" s="55">
        <f t="shared" si="80"/>
        <v>0</v>
      </c>
      <c r="H317" s="55">
        <f t="shared" si="80"/>
        <v>3700</v>
      </c>
      <c r="I317" s="55">
        <f t="shared" si="80"/>
        <v>0</v>
      </c>
      <c r="J317" s="55">
        <f t="shared" si="80"/>
        <v>0</v>
      </c>
      <c r="K317" s="55">
        <f t="shared" si="80"/>
        <v>0</v>
      </c>
      <c r="L317" s="55">
        <f t="shared" si="80"/>
        <v>0</v>
      </c>
      <c r="M317" s="55">
        <f t="shared" si="80"/>
        <v>0</v>
      </c>
      <c r="N317" s="55">
        <f t="shared" si="80"/>
        <v>0</v>
      </c>
      <c r="O317" s="55">
        <f t="shared" si="80"/>
        <v>0</v>
      </c>
      <c r="P317" s="253" t="s">
        <v>258</v>
      </c>
    </row>
    <row r="318" spans="1:16" ht="21.75" customHeight="1">
      <c r="A318" s="263"/>
      <c r="B318" s="256"/>
      <c r="C318" s="64" t="s">
        <v>25</v>
      </c>
      <c r="D318" s="34">
        <f t="shared" si="70"/>
        <v>0</v>
      </c>
      <c r="E318" s="38">
        <v>0</v>
      </c>
      <c r="F318" s="38">
        <v>0</v>
      </c>
      <c r="G318" s="38">
        <v>0</v>
      </c>
      <c r="H318" s="38">
        <v>0</v>
      </c>
      <c r="I318" s="38">
        <v>0</v>
      </c>
      <c r="J318" s="38">
        <v>0</v>
      </c>
      <c r="K318" s="38"/>
      <c r="L318" s="38"/>
      <c r="M318" s="38"/>
      <c r="N318" s="38"/>
      <c r="O318" s="38"/>
      <c r="P318" s="253"/>
    </row>
    <row r="319" spans="1:16" ht="21.75" customHeight="1">
      <c r="A319" s="263"/>
      <c r="B319" s="256"/>
      <c r="C319" s="64" t="s">
        <v>26</v>
      </c>
      <c r="D319" s="34">
        <f t="shared" si="70"/>
        <v>0</v>
      </c>
      <c r="E319" s="38">
        <v>0</v>
      </c>
      <c r="F319" s="38">
        <v>0</v>
      </c>
      <c r="G319" s="38">
        <v>0</v>
      </c>
      <c r="H319" s="38">
        <v>0</v>
      </c>
      <c r="I319" s="38">
        <v>0</v>
      </c>
      <c r="J319" s="38">
        <v>0</v>
      </c>
      <c r="K319" s="38"/>
      <c r="L319" s="38"/>
      <c r="M319" s="38"/>
      <c r="N319" s="38"/>
      <c r="O319" s="38"/>
      <c r="P319" s="253"/>
    </row>
    <row r="320" spans="1:16" ht="21.75" customHeight="1">
      <c r="A320" s="263"/>
      <c r="B320" s="256"/>
      <c r="C320" s="64" t="s">
        <v>27</v>
      </c>
      <c r="D320" s="34">
        <f t="shared" si="70"/>
        <v>3700</v>
      </c>
      <c r="E320" s="38">
        <f>п2!I144</f>
        <v>0</v>
      </c>
      <c r="F320" s="38">
        <v>0</v>
      </c>
      <c r="G320" s="38">
        <f>п2!K93</f>
        <v>0</v>
      </c>
      <c r="H320" s="38">
        <v>3700</v>
      </c>
      <c r="I320" s="38">
        <v>0</v>
      </c>
      <c r="J320" s="38">
        <v>0</v>
      </c>
      <c r="K320" s="38"/>
      <c r="L320" s="38"/>
      <c r="M320" s="38"/>
      <c r="N320" s="38"/>
      <c r="O320" s="38"/>
      <c r="P320" s="253"/>
    </row>
    <row r="321" spans="1:16" ht="21.75" customHeight="1">
      <c r="A321" s="263"/>
      <c r="B321" s="256"/>
      <c r="C321" s="64" t="s">
        <v>28</v>
      </c>
      <c r="D321" s="34">
        <f t="shared" si="70"/>
        <v>0</v>
      </c>
      <c r="E321" s="38">
        <v>0</v>
      </c>
      <c r="F321" s="38">
        <v>0</v>
      </c>
      <c r="G321" s="38">
        <f>п2!K148</f>
        <v>0</v>
      </c>
      <c r="H321" s="38">
        <v>0</v>
      </c>
      <c r="I321" s="38">
        <v>0</v>
      </c>
      <c r="J321" s="38">
        <v>0</v>
      </c>
      <c r="K321" s="38"/>
      <c r="L321" s="38"/>
      <c r="M321" s="38"/>
      <c r="N321" s="38"/>
      <c r="O321" s="38"/>
      <c r="P321" s="253"/>
    </row>
    <row r="322" spans="1:16" ht="21.75" customHeight="1">
      <c r="A322" s="263" t="s">
        <v>326</v>
      </c>
      <c r="B322" s="256" t="s">
        <v>323</v>
      </c>
      <c r="C322" s="58" t="s">
        <v>17</v>
      </c>
      <c r="D322" s="59">
        <f t="shared" si="70"/>
        <v>15000</v>
      </c>
      <c r="E322" s="55">
        <f t="shared" ref="E322:O322" si="81">SUM(E323:E326)</f>
        <v>0</v>
      </c>
      <c r="F322" s="55">
        <f t="shared" si="81"/>
        <v>0</v>
      </c>
      <c r="G322" s="55">
        <f t="shared" si="81"/>
        <v>0</v>
      </c>
      <c r="H322" s="55">
        <f t="shared" si="81"/>
        <v>3888.9</v>
      </c>
      <c r="I322" s="55">
        <f t="shared" si="81"/>
        <v>11111.1</v>
      </c>
      <c r="J322" s="55">
        <f t="shared" si="81"/>
        <v>0</v>
      </c>
      <c r="K322" s="55">
        <f t="shared" si="81"/>
        <v>0</v>
      </c>
      <c r="L322" s="55">
        <f t="shared" si="81"/>
        <v>0</v>
      </c>
      <c r="M322" s="55">
        <f t="shared" si="81"/>
        <v>0</v>
      </c>
      <c r="N322" s="55">
        <f t="shared" si="81"/>
        <v>0</v>
      </c>
      <c r="O322" s="55">
        <f t="shared" si="81"/>
        <v>0</v>
      </c>
      <c r="P322" s="78" t="s">
        <v>44</v>
      </c>
    </row>
    <row r="323" spans="1:16" ht="21.75" customHeight="1">
      <c r="A323" s="263"/>
      <c r="B323" s="256"/>
      <c r="C323" s="64" t="s">
        <v>25</v>
      </c>
      <c r="D323" s="34">
        <f t="shared" si="70"/>
        <v>0</v>
      </c>
      <c r="E323" s="38">
        <v>0</v>
      </c>
      <c r="F323" s="38">
        <v>0</v>
      </c>
      <c r="G323" s="38">
        <v>0</v>
      </c>
      <c r="H323" s="38">
        <v>0</v>
      </c>
      <c r="I323" s="38">
        <v>0</v>
      </c>
      <c r="J323" s="38">
        <v>0</v>
      </c>
      <c r="K323" s="38"/>
      <c r="L323" s="38"/>
      <c r="M323" s="38"/>
      <c r="N323" s="38"/>
      <c r="O323" s="38"/>
      <c r="P323" s="78"/>
    </row>
    <row r="324" spans="1:16" ht="21.75" customHeight="1">
      <c r="A324" s="263"/>
      <c r="B324" s="256"/>
      <c r="C324" s="64" t="s">
        <v>26</v>
      </c>
      <c r="D324" s="34">
        <f t="shared" si="70"/>
        <v>13500</v>
      </c>
      <c r="E324" s="38">
        <v>0</v>
      </c>
      <c r="F324" s="38">
        <v>0</v>
      </c>
      <c r="G324" s="38">
        <v>0</v>
      </c>
      <c r="H324" s="38">
        <v>3500</v>
      </c>
      <c r="I324" s="38">
        <v>10000</v>
      </c>
      <c r="J324" s="38">
        <v>0</v>
      </c>
      <c r="K324" s="38"/>
      <c r="L324" s="38"/>
      <c r="M324" s="38"/>
      <c r="N324" s="38"/>
      <c r="O324" s="38"/>
      <c r="P324" s="78"/>
    </row>
    <row r="325" spans="1:16" ht="21.75" customHeight="1">
      <c r="A325" s="263"/>
      <c r="B325" s="256"/>
      <c r="C325" s="64" t="s">
        <v>27</v>
      </c>
      <c r="D325" s="34">
        <f t="shared" si="70"/>
        <v>1500</v>
      </c>
      <c r="E325" s="38">
        <f>п2!I149</f>
        <v>0</v>
      </c>
      <c r="F325" s="38">
        <v>0</v>
      </c>
      <c r="G325" s="38">
        <f>п2!K98</f>
        <v>0</v>
      </c>
      <c r="H325" s="38">
        <f>3888.9-H324</f>
        <v>388.90000000000009</v>
      </c>
      <c r="I325" s="38">
        <v>1111.0999999999999</v>
      </c>
      <c r="J325" s="38">
        <v>0</v>
      </c>
      <c r="K325" s="38"/>
      <c r="L325" s="38"/>
      <c r="M325" s="38"/>
      <c r="N325" s="38"/>
      <c r="O325" s="38"/>
      <c r="P325" s="78"/>
    </row>
    <row r="326" spans="1:16" ht="21.75" customHeight="1">
      <c r="A326" s="263"/>
      <c r="B326" s="256"/>
      <c r="C326" s="64" t="s">
        <v>28</v>
      </c>
      <c r="D326" s="34">
        <f t="shared" si="70"/>
        <v>0</v>
      </c>
      <c r="E326" s="38">
        <v>0</v>
      </c>
      <c r="F326" s="38">
        <v>0</v>
      </c>
      <c r="G326" s="38">
        <f>п2!K153</f>
        <v>0</v>
      </c>
      <c r="H326" s="38">
        <v>0</v>
      </c>
      <c r="I326" s="38">
        <v>0</v>
      </c>
      <c r="J326" s="38">
        <v>0</v>
      </c>
      <c r="K326" s="38"/>
      <c r="L326" s="38"/>
      <c r="M326" s="38"/>
      <c r="N326" s="38"/>
      <c r="O326" s="38"/>
      <c r="P326" s="78"/>
    </row>
    <row r="327" spans="1:16" ht="21.75" customHeight="1">
      <c r="A327" s="281" t="s">
        <v>329</v>
      </c>
      <c r="B327" s="256" t="s">
        <v>333</v>
      </c>
      <c r="C327" s="58" t="s">
        <v>17</v>
      </c>
      <c r="D327" s="59">
        <f t="shared" si="70"/>
        <v>1200</v>
      </c>
      <c r="E327" s="55">
        <f t="shared" ref="E327:O327" si="82">SUM(E328:E331)</f>
        <v>0</v>
      </c>
      <c r="F327" s="55">
        <f t="shared" si="82"/>
        <v>0</v>
      </c>
      <c r="G327" s="55">
        <f t="shared" si="82"/>
        <v>0</v>
      </c>
      <c r="H327" s="55">
        <f t="shared" si="82"/>
        <v>360</v>
      </c>
      <c r="I327" s="55">
        <f t="shared" si="82"/>
        <v>840</v>
      </c>
      <c r="J327" s="55">
        <f t="shared" si="82"/>
        <v>0</v>
      </c>
      <c r="K327" s="55">
        <f t="shared" si="82"/>
        <v>0</v>
      </c>
      <c r="L327" s="55">
        <f t="shared" si="82"/>
        <v>0</v>
      </c>
      <c r="M327" s="55">
        <f t="shared" si="82"/>
        <v>0</v>
      </c>
      <c r="N327" s="55">
        <f t="shared" si="82"/>
        <v>0</v>
      </c>
      <c r="O327" s="55">
        <f t="shared" si="82"/>
        <v>0</v>
      </c>
      <c r="P327" s="78" t="s">
        <v>44</v>
      </c>
    </row>
    <row r="328" spans="1:16" ht="21.75" customHeight="1">
      <c r="A328" s="282"/>
      <c r="B328" s="256"/>
      <c r="C328" s="64" t="s">
        <v>25</v>
      </c>
      <c r="D328" s="34">
        <f t="shared" si="70"/>
        <v>0</v>
      </c>
      <c r="E328" s="38">
        <v>0</v>
      </c>
      <c r="F328" s="38">
        <v>0</v>
      </c>
      <c r="G328" s="38">
        <v>0</v>
      </c>
      <c r="H328" s="38">
        <v>0</v>
      </c>
      <c r="I328" s="38">
        <v>0</v>
      </c>
      <c r="J328" s="38">
        <v>0</v>
      </c>
      <c r="K328" s="38"/>
      <c r="L328" s="38"/>
      <c r="M328" s="38"/>
      <c r="N328" s="38"/>
      <c r="O328" s="38"/>
      <c r="P328" s="78"/>
    </row>
    <row r="329" spans="1:16" ht="21.75" customHeight="1">
      <c r="A329" s="282"/>
      <c r="B329" s="256"/>
      <c r="C329" s="64" t="s">
        <v>26</v>
      </c>
      <c r="D329" s="34">
        <f t="shared" si="70"/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/>
      <c r="L329" s="38"/>
      <c r="M329" s="38"/>
      <c r="N329" s="38"/>
      <c r="O329" s="38"/>
      <c r="P329" s="78"/>
    </row>
    <row r="330" spans="1:16" ht="21.75" customHeight="1">
      <c r="A330" s="282"/>
      <c r="B330" s="256"/>
      <c r="C330" s="64" t="s">
        <v>27</v>
      </c>
      <c r="D330" s="34">
        <f t="shared" si="70"/>
        <v>1200</v>
      </c>
      <c r="E330" s="38">
        <f>п2!I149</f>
        <v>0</v>
      </c>
      <c r="F330" s="38">
        <v>0</v>
      </c>
      <c r="G330" s="38">
        <f>п2!K98</f>
        <v>0</v>
      </c>
      <c r="H330" s="38">
        <v>360</v>
      </c>
      <c r="I330" s="38">
        <v>840</v>
      </c>
      <c r="J330" s="38">
        <v>0</v>
      </c>
      <c r="K330" s="38"/>
      <c r="L330" s="38"/>
      <c r="M330" s="38"/>
      <c r="N330" s="38"/>
      <c r="O330" s="38"/>
      <c r="P330" s="78"/>
    </row>
    <row r="331" spans="1:16" ht="21.75" customHeight="1">
      <c r="A331" s="283"/>
      <c r="B331" s="256"/>
      <c r="C331" s="64" t="s">
        <v>28</v>
      </c>
      <c r="D331" s="34">
        <f t="shared" ref="D331:D394" si="83">SUM(E331:O331)</f>
        <v>0</v>
      </c>
      <c r="E331" s="38">
        <v>0</v>
      </c>
      <c r="F331" s="38">
        <v>0</v>
      </c>
      <c r="G331" s="38">
        <f>п2!K153</f>
        <v>0</v>
      </c>
      <c r="H331" s="38">
        <v>0</v>
      </c>
      <c r="I331" s="38">
        <v>0</v>
      </c>
      <c r="J331" s="38">
        <v>0</v>
      </c>
      <c r="K331" s="38"/>
      <c r="L331" s="38"/>
      <c r="M331" s="38"/>
      <c r="N331" s="38"/>
      <c r="O331" s="38"/>
      <c r="P331" s="78"/>
    </row>
    <row r="332" spans="1:16" ht="21.75" customHeight="1">
      <c r="A332" s="281" t="s">
        <v>331</v>
      </c>
      <c r="B332" s="256" t="s">
        <v>332</v>
      </c>
      <c r="C332" s="58" t="s">
        <v>17</v>
      </c>
      <c r="D332" s="59">
        <f t="shared" si="83"/>
        <v>168.98699999999999</v>
      </c>
      <c r="E332" s="55">
        <f t="shared" ref="E332:O332" si="84">SUM(E333:E336)</f>
        <v>0</v>
      </c>
      <c r="F332" s="55">
        <f t="shared" si="84"/>
        <v>0</v>
      </c>
      <c r="G332" s="55">
        <f t="shared" si="84"/>
        <v>0</v>
      </c>
      <c r="H332" s="55">
        <f t="shared" si="84"/>
        <v>168.98699999999999</v>
      </c>
      <c r="I332" s="55">
        <f t="shared" si="84"/>
        <v>0</v>
      </c>
      <c r="J332" s="55">
        <f t="shared" si="84"/>
        <v>0</v>
      </c>
      <c r="K332" s="55">
        <f t="shared" si="84"/>
        <v>0</v>
      </c>
      <c r="L332" s="55">
        <f t="shared" si="84"/>
        <v>0</v>
      </c>
      <c r="M332" s="55">
        <f t="shared" si="84"/>
        <v>0</v>
      </c>
      <c r="N332" s="55">
        <f t="shared" si="84"/>
        <v>0</v>
      </c>
      <c r="O332" s="55">
        <f t="shared" si="84"/>
        <v>0</v>
      </c>
      <c r="P332" s="78" t="s">
        <v>258</v>
      </c>
    </row>
    <row r="333" spans="1:16" ht="21.75" customHeight="1">
      <c r="A333" s="282"/>
      <c r="B333" s="256"/>
      <c r="C333" s="64" t="s">
        <v>25</v>
      </c>
      <c r="D333" s="34">
        <f t="shared" si="83"/>
        <v>0</v>
      </c>
      <c r="E333" s="38">
        <v>0</v>
      </c>
      <c r="F333" s="38">
        <v>0</v>
      </c>
      <c r="G333" s="38">
        <v>0</v>
      </c>
      <c r="H333" s="38">
        <v>0</v>
      </c>
      <c r="I333" s="38">
        <v>0</v>
      </c>
      <c r="J333" s="38">
        <v>0</v>
      </c>
      <c r="K333" s="38"/>
      <c r="L333" s="38"/>
      <c r="M333" s="38"/>
      <c r="N333" s="38"/>
      <c r="O333" s="38"/>
      <c r="P333" s="78"/>
    </row>
    <row r="334" spans="1:16" ht="21.75" customHeight="1">
      <c r="A334" s="282"/>
      <c r="B334" s="256"/>
      <c r="C334" s="64" t="s">
        <v>26</v>
      </c>
      <c r="D334" s="34">
        <f t="shared" si="83"/>
        <v>0</v>
      </c>
      <c r="E334" s="38">
        <v>0</v>
      </c>
      <c r="F334" s="38">
        <v>0</v>
      </c>
      <c r="G334" s="38">
        <v>0</v>
      </c>
      <c r="H334" s="38">
        <v>0</v>
      </c>
      <c r="I334" s="38">
        <v>0</v>
      </c>
      <c r="J334" s="38">
        <v>0</v>
      </c>
      <c r="K334" s="38"/>
      <c r="L334" s="38"/>
      <c r="M334" s="38"/>
      <c r="N334" s="38"/>
      <c r="O334" s="38"/>
      <c r="P334" s="78"/>
    </row>
    <row r="335" spans="1:16" ht="21.75" customHeight="1">
      <c r="A335" s="282"/>
      <c r="B335" s="256"/>
      <c r="C335" s="64" t="s">
        <v>27</v>
      </c>
      <c r="D335" s="34">
        <f t="shared" si="83"/>
        <v>168.98699999999999</v>
      </c>
      <c r="E335" s="38">
        <f>п2!I154</f>
        <v>0</v>
      </c>
      <c r="F335" s="38">
        <v>0</v>
      </c>
      <c r="G335" s="38">
        <f>п2!K103</f>
        <v>0</v>
      </c>
      <c r="H335" s="38">
        <f>п2!L49</f>
        <v>168.98699999999999</v>
      </c>
      <c r="I335" s="38">
        <v>0</v>
      </c>
      <c r="J335" s="38">
        <v>0</v>
      </c>
      <c r="K335" s="38"/>
      <c r="L335" s="38"/>
      <c r="M335" s="38"/>
      <c r="N335" s="38"/>
      <c r="O335" s="38"/>
      <c r="P335" s="78"/>
    </row>
    <row r="336" spans="1:16" ht="21.75" customHeight="1">
      <c r="A336" s="283"/>
      <c r="B336" s="256"/>
      <c r="C336" s="64" t="s">
        <v>28</v>
      </c>
      <c r="D336" s="34">
        <f t="shared" si="83"/>
        <v>0</v>
      </c>
      <c r="E336" s="38">
        <v>0</v>
      </c>
      <c r="F336" s="38">
        <v>0</v>
      </c>
      <c r="G336" s="38">
        <f>п2!K158</f>
        <v>0</v>
      </c>
      <c r="H336" s="38">
        <v>0</v>
      </c>
      <c r="I336" s="38">
        <v>0</v>
      </c>
      <c r="J336" s="38">
        <v>0</v>
      </c>
      <c r="K336" s="38"/>
      <c r="L336" s="38"/>
      <c r="M336" s="38"/>
      <c r="N336" s="38"/>
      <c r="O336" s="38"/>
      <c r="P336" s="78"/>
    </row>
    <row r="337" spans="1:17" s="50" customFormat="1" ht="21.75" customHeight="1">
      <c r="A337" s="302"/>
      <c r="B337" s="284" t="s">
        <v>334</v>
      </c>
      <c r="C337" s="58" t="s">
        <v>17</v>
      </c>
      <c r="D337" s="59">
        <f t="shared" si="83"/>
        <v>71274.635999999999</v>
      </c>
      <c r="E337" s="55">
        <f t="shared" ref="E337:O337" si="85">SUM(E338:E341)</f>
        <v>3226.451</v>
      </c>
      <c r="F337" s="55">
        <f t="shared" si="85"/>
        <v>4233.9859999999999</v>
      </c>
      <c r="G337" s="55">
        <f t="shared" si="85"/>
        <v>5212.6260000000002</v>
      </c>
      <c r="H337" s="55">
        <f t="shared" si="85"/>
        <v>15318.573</v>
      </c>
      <c r="I337" s="55">
        <f t="shared" si="85"/>
        <v>8300</v>
      </c>
      <c r="J337" s="55">
        <f t="shared" si="85"/>
        <v>5000</v>
      </c>
      <c r="K337" s="55">
        <f t="shared" si="85"/>
        <v>5500</v>
      </c>
      <c r="L337" s="55">
        <f t="shared" si="85"/>
        <v>5940</v>
      </c>
      <c r="M337" s="55">
        <f t="shared" si="85"/>
        <v>6059</v>
      </c>
      <c r="N337" s="55">
        <f t="shared" si="85"/>
        <v>6180</v>
      </c>
      <c r="O337" s="55">
        <f t="shared" si="85"/>
        <v>6304</v>
      </c>
      <c r="P337" s="79"/>
      <c r="Q337" s="13"/>
    </row>
    <row r="338" spans="1:17" s="50" customFormat="1" ht="21.75" customHeight="1">
      <c r="A338" s="303"/>
      <c r="B338" s="284"/>
      <c r="C338" s="57" t="s">
        <v>25</v>
      </c>
      <c r="D338" s="34">
        <f t="shared" si="83"/>
        <v>0</v>
      </c>
      <c r="E338" s="34">
        <f>E344+E349+E354</f>
        <v>0</v>
      </c>
      <c r="F338" s="34">
        <f t="shared" ref="F338:J341" si="86">F344+F349+F354</f>
        <v>0</v>
      </c>
      <c r="G338" s="34">
        <f t="shared" si="86"/>
        <v>0</v>
      </c>
      <c r="H338" s="34">
        <f t="shared" si="86"/>
        <v>0</v>
      </c>
      <c r="I338" s="34">
        <f t="shared" si="86"/>
        <v>0</v>
      </c>
      <c r="J338" s="34">
        <f t="shared" si="86"/>
        <v>0</v>
      </c>
      <c r="K338" s="34">
        <f t="shared" ref="K338:O341" si="87">K344+K349+K354</f>
        <v>0</v>
      </c>
      <c r="L338" s="34">
        <f t="shared" si="87"/>
        <v>0</v>
      </c>
      <c r="M338" s="34">
        <f t="shared" si="87"/>
        <v>0</v>
      </c>
      <c r="N338" s="34">
        <f t="shared" si="87"/>
        <v>0</v>
      </c>
      <c r="O338" s="34">
        <f t="shared" si="87"/>
        <v>0</v>
      </c>
      <c r="P338" s="79"/>
      <c r="Q338" s="13"/>
    </row>
    <row r="339" spans="1:17" s="50" customFormat="1" ht="21.75" customHeight="1">
      <c r="A339" s="303"/>
      <c r="B339" s="284"/>
      <c r="C339" s="57" t="s">
        <v>26</v>
      </c>
      <c r="D339" s="34">
        <f t="shared" si="83"/>
        <v>0</v>
      </c>
      <c r="E339" s="34">
        <f>E345+E350+E355</f>
        <v>0</v>
      </c>
      <c r="F339" s="34">
        <f t="shared" si="86"/>
        <v>0</v>
      </c>
      <c r="G339" s="34">
        <f t="shared" si="86"/>
        <v>0</v>
      </c>
      <c r="H339" s="34">
        <f t="shared" si="86"/>
        <v>0</v>
      </c>
      <c r="I339" s="34">
        <f t="shared" si="86"/>
        <v>0</v>
      </c>
      <c r="J339" s="34">
        <f t="shared" si="86"/>
        <v>0</v>
      </c>
      <c r="K339" s="34">
        <f t="shared" si="87"/>
        <v>0</v>
      </c>
      <c r="L339" s="34">
        <f t="shared" si="87"/>
        <v>0</v>
      </c>
      <c r="M339" s="34">
        <f t="shared" si="87"/>
        <v>0</v>
      </c>
      <c r="N339" s="34">
        <f t="shared" si="87"/>
        <v>0</v>
      </c>
      <c r="O339" s="34">
        <f t="shared" si="87"/>
        <v>0</v>
      </c>
      <c r="P339" s="79"/>
      <c r="Q339" s="13"/>
    </row>
    <row r="340" spans="1:17" s="50" customFormat="1" ht="21.75" customHeight="1">
      <c r="A340" s="303"/>
      <c r="B340" s="284"/>
      <c r="C340" s="57" t="s">
        <v>27</v>
      </c>
      <c r="D340" s="34">
        <f t="shared" si="83"/>
        <v>71274.635999999999</v>
      </c>
      <c r="E340" s="34">
        <f>E346+E351+E356</f>
        <v>3226.451</v>
      </c>
      <c r="F340" s="34">
        <f t="shared" si="86"/>
        <v>4233.9859999999999</v>
      </c>
      <c r="G340" s="34">
        <f t="shared" si="86"/>
        <v>5212.6260000000002</v>
      </c>
      <c r="H340" s="34">
        <f t="shared" si="86"/>
        <v>15318.573</v>
      </c>
      <c r="I340" s="34">
        <f t="shared" si="86"/>
        <v>8300</v>
      </c>
      <c r="J340" s="34">
        <f t="shared" si="86"/>
        <v>5000</v>
      </c>
      <c r="K340" s="34">
        <f t="shared" si="87"/>
        <v>5500</v>
      </c>
      <c r="L340" s="34">
        <f t="shared" si="87"/>
        <v>5940</v>
      </c>
      <c r="M340" s="34">
        <f t="shared" si="87"/>
        <v>6059</v>
      </c>
      <c r="N340" s="34">
        <f t="shared" si="87"/>
        <v>6180</v>
      </c>
      <c r="O340" s="34">
        <f t="shared" si="87"/>
        <v>6304</v>
      </c>
      <c r="P340" s="79"/>
      <c r="Q340" s="13"/>
    </row>
    <row r="341" spans="1:17" s="50" customFormat="1" ht="21.75" customHeight="1">
      <c r="A341" s="304"/>
      <c r="B341" s="284"/>
      <c r="C341" s="57" t="s">
        <v>28</v>
      </c>
      <c r="D341" s="34">
        <f t="shared" si="83"/>
        <v>0</v>
      </c>
      <c r="E341" s="34">
        <f>E347+E352+E357</f>
        <v>0</v>
      </c>
      <c r="F341" s="34">
        <f t="shared" si="86"/>
        <v>0</v>
      </c>
      <c r="G341" s="34">
        <f t="shared" si="86"/>
        <v>0</v>
      </c>
      <c r="H341" s="34">
        <f t="shared" si="86"/>
        <v>0</v>
      </c>
      <c r="I341" s="34">
        <f t="shared" si="86"/>
        <v>0</v>
      </c>
      <c r="J341" s="34">
        <f t="shared" si="86"/>
        <v>0</v>
      </c>
      <c r="K341" s="34">
        <f t="shared" si="87"/>
        <v>0</v>
      </c>
      <c r="L341" s="34">
        <f t="shared" si="87"/>
        <v>0</v>
      </c>
      <c r="M341" s="34">
        <f t="shared" si="87"/>
        <v>0</v>
      </c>
      <c r="N341" s="34">
        <f t="shared" si="87"/>
        <v>0</v>
      </c>
      <c r="O341" s="34">
        <f t="shared" si="87"/>
        <v>0</v>
      </c>
      <c r="P341" s="79"/>
      <c r="Q341" s="13"/>
    </row>
    <row r="342" spans="1:17" s="50" customFormat="1" ht="71.25">
      <c r="A342" s="72" t="s">
        <v>248</v>
      </c>
      <c r="B342" s="76" t="s">
        <v>172</v>
      </c>
      <c r="C342" s="57"/>
      <c r="D342" s="34">
        <f t="shared" si="83"/>
        <v>71274.635999999999</v>
      </c>
      <c r="E342" s="34">
        <f t="shared" ref="E342:J342" si="88">E343+E348+E353</f>
        <v>3226.451</v>
      </c>
      <c r="F342" s="34">
        <f t="shared" si="88"/>
        <v>4233.9859999999999</v>
      </c>
      <c r="G342" s="34">
        <f t="shared" si="88"/>
        <v>5212.6260000000002</v>
      </c>
      <c r="H342" s="34">
        <f t="shared" si="88"/>
        <v>15318.573</v>
      </c>
      <c r="I342" s="34">
        <f t="shared" si="88"/>
        <v>8300</v>
      </c>
      <c r="J342" s="34">
        <f t="shared" si="88"/>
        <v>5000</v>
      </c>
      <c r="K342" s="34">
        <f>K343+K348+K353</f>
        <v>5500</v>
      </c>
      <c r="L342" s="34">
        <f>L343+L348+L353</f>
        <v>5940</v>
      </c>
      <c r="M342" s="34">
        <f>M343+M348+M353</f>
        <v>6059</v>
      </c>
      <c r="N342" s="34">
        <f>N343+N348+N353</f>
        <v>6180</v>
      </c>
      <c r="O342" s="34">
        <f>O343+O348+O353</f>
        <v>6304</v>
      </c>
      <c r="P342" s="79"/>
    </row>
    <row r="343" spans="1:17" ht="17.25" customHeight="1">
      <c r="A343" s="260" t="s">
        <v>250</v>
      </c>
      <c r="B343" s="256" t="s">
        <v>249</v>
      </c>
      <c r="C343" s="58" t="s">
        <v>17</v>
      </c>
      <c r="D343" s="59">
        <f t="shared" si="83"/>
        <v>6193.7449999999999</v>
      </c>
      <c r="E343" s="55">
        <f t="shared" ref="E343:O343" si="89">SUM(E344:E347)</f>
        <v>1459.2180000000001</v>
      </c>
      <c r="F343" s="55">
        <f t="shared" si="89"/>
        <v>1471.204</v>
      </c>
      <c r="G343" s="55">
        <f t="shared" si="89"/>
        <v>1663.3230000000001</v>
      </c>
      <c r="H343" s="55">
        <f t="shared" si="89"/>
        <v>300</v>
      </c>
      <c r="I343" s="55">
        <f t="shared" si="89"/>
        <v>300</v>
      </c>
      <c r="J343" s="55">
        <f t="shared" si="89"/>
        <v>1000</v>
      </c>
      <c r="K343" s="55">
        <f t="shared" si="89"/>
        <v>0</v>
      </c>
      <c r="L343" s="55">
        <f t="shared" si="89"/>
        <v>0</v>
      </c>
      <c r="M343" s="55">
        <f t="shared" si="89"/>
        <v>0</v>
      </c>
      <c r="N343" s="55">
        <f t="shared" si="89"/>
        <v>0</v>
      </c>
      <c r="O343" s="55">
        <f t="shared" si="89"/>
        <v>0</v>
      </c>
      <c r="P343" s="253" t="s">
        <v>49</v>
      </c>
    </row>
    <row r="344" spans="1:17" ht="17.25" customHeight="1">
      <c r="A344" s="261"/>
      <c r="B344" s="256"/>
      <c r="C344" s="64" t="s">
        <v>25</v>
      </c>
      <c r="D344" s="34">
        <f t="shared" si="83"/>
        <v>0</v>
      </c>
      <c r="E344" s="37">
        <v>0</v>
      </c>
      <c r="F344" s="37">
        <v>0</v>
      </c>
      <c r="G344" s="37">
        <v>0</v>
      </c>
      <c r="H344" s="37">
        <v>0</v>
      </c>
      <c r="I344" s="37">
        <v>0</v>
      </c>
      <c r="J344" s="37">
        <v>0</v>
      </c>
      <c r="K344" s="37"/>
      <c r="L344" s="37"/>
      <c r="M344" s="37"/>
      <c r="N344" s="37"/>
      <c r="O344" s="37"/>
      <c r="P344" s="253"/>
    </row>
    <row r="345" spans="1:17" ht="17.25" customHeight="1">
      <c r="A345" s="261"/>
      <c r="B345" s="256"/>
      <c r="C345" s="64" t="s">
        <v>26</v>
      </c>
      <c r="D345" s="34">
        <f t="shared" si="83"/>
        <v>0</v>
      </c>
      <c r="E345" s="37">
        <v>0</v>
      </c>
      <c r="F345" s="37">
        <v>0</v>
      </c>
      <c r="G345" s="37">
        <v>0</v>
      </c>
      <c r="H345" s="37">
        <v>0</v>
      </c>
      <c r="I345" s="37">
        <v>0</v>
      </c>
      <c r="J345" s="37">
        <v>0</v>
      </c>
      <c r="K345" s="37"/>
      <c r="L345" s="37"/>
      <c r="M345" s="37"/>
      <c r="N345" s="37"/>
      <c r="O345" s="37"/>
      <c r="P345" s="253"/>
    </row>
    <row r="346" spans="1:17" ht="17.25" customHeight="1">
      <c r="A346" s="261"/>
      <c r="B346" s="256"/>
      <c r="C346" s="64" t="s">
        <v>27</v>
      </c>
      <c r="D346" s="34">
        <f t="shared" si="83"/>
        <v>6193.7449999999999</v>
      </c>
      <c r="E346" s="37">
        <f>п2!I52</f>
        <v>1459.2180000000001</v>
      </c>
      <c r="F346" s="37">
        <f>п2!J52</f>
        <v>1471.204</v>
      </c>
      <c r="G346" s="37">
        <f>п2!K52</f>
        <v>1663.3230000000001</v>
      </c>
      <c r="H346" s="37">
        <f>п2!L52</f>
        <v>300</v>
      </c>
      <c r="I346" s="37">
        <f>п2!M52</f>
        <v>300</v>
      </c>
      <c r="J346" s="37">
        <f>п2!N52</f>
        <v>1000</v>
      </c>
      <c r="K346" s="37"/>
      <c r="L346" s="37"/>
      <c r="M346" s="37"/>
      <c r="N346" s="37"/>
      <c r="O346" s="37"/>
      <c r="P346" s="253"/>
    </row>
    <row r="347" spans="1:17" ht="17.25" customHeight="1">
      <c r="A347" s="262"/>
      <c r="B347" s="256"/>
      <c r="C347" s="64" t="s">
        <v>28</v>
      </c>
      <c r="D347" s="34">
        <f t="shared" si="83"/>
        <v>0</v>
      </c>
      <c r="E347" s="37">
        <v>0</v>
      </c>
      <c r="F347" s="37">
        <v>0</v>
      </c>
      <c r="G347" s="37">
        <v>0</v>
      </c>
      <c r="H347" s="37">
        <v>0</v>
      </c>
      <c r="I347" s="37">
        <v>0</v>
      </c>
      <c r="J347" s="37">
        <v>0</v>
      </c>
      <c r="K347" s="37"/>
      <c r="L347" s="37"/>
      <c r="M347" s="37"/>
      <c r="N347" s="37"/>
      <c r="O347" s="37"/>
      <c r="P347" s="253"/>
    </row>
    <row r="348" spans="1:17" ht="17.25" customHeight="1">
      <c r="A348" s="260" t="s">
        <v>251</v>
      </c>
      <c r="B348" s="256" t="s">
        <v>113</v>
      </c>
      <c r="C348" s="58" t="s">
        <v>17</v>
      </c>
      <c r="D348" s="59">
        <f t="shared" si="83"/>
        <v>60525.512000000002</v>
      </c>
      <c r="E348" s="55">
        <f t="shared" ref="E348:O348" si="90">SUM(E349:E352)</f>
        <v>0</v>
      </c>
      <c r="F348" s="55">
        <f t="shared" si="90"/>
        <v>1500</v>
      </c>
      <c r="G348" s="55">
        <f t="shared" si="90"/>
        <v>3000</v>
      </c>
      <c r="H348" s="55">
        <f t="shared" si="90"/>
        <v>14042.512000000001</v>
      </c>
      <c r="I348" s="55">
        <f t="shared" si="90"/>
        <v>8000</v>
      </c>
      <c r="J348" s="55">
        <f t="shared" si="90"/>
        <v>4000</v>
      </c>
      <c r="K348" s="55">
        <f t="shared" si="90"/>
        <v>5500</v>
      </c>
      <c r="L348" s="55">
        <f t="shared" si="90"/>
        <v>5940</v>
      </c>
      <c r="M348" s="55">
        <f t="shared" si="90"/>
        <v>6059</v>
      </c>
      <c r="N348" s="55">
        <f t="shared" si="90"/>
        <v>6180</v>
      </c>
      <c r="O348" s="55">
        <f t="shared" si="90"/>
        <v>6304</v>
      </c>
      <c r="P348" s="253" t="s">
        <v>114</v>
      </c>
    </row>
    <row r="349" spans="1:17" ht="17.25" customHeight="1">
      <c r="A349" s="261"/>
      <c r="B349" s="256"/>
      <c r="C349" s="64" t="s">
        <v>25</v>
      </c>
      <c r="D349" s="34">
        <f t="shared" si="83"/>
        <v>0</v>
      </c>
      <c r="E349" s="37">
        <v>0</v>
      </c>
      <c r="F349" s="37">
        <v>0</v>
      </c>
      <c r="G349" s="37">
        <v>0</v>
      </c>
      <c r="H349" s="37">
        <v>0</v>
      </c>
      <c r="I349" s="37">
        <v>0</v>
      </c>
      <c r="J349" s="37">
        <v>0</v>
      </c>
      <c r="K349" s="37"/>
      <c r="L349" s="37"/>
      <c r="M349" s="37"/>
      <c r="N349" s="37"/>
      <c r="O349" s="37"/>
      <c r="P349" s="253"/>
    </row>
    <row r="350" spans="1:17" ht="17.25" customHeight="1">
      <c r="A350" s="261"/>
      <c r="B350" s="256"/>
      <c r="C350" s="64" t="s">
        <v>26</v>
      </c>
      <c r="D350" s="34">
        <f t="shared" si="83"/>
        <v>0</v>
      </c>
      <c r="E350" s="37">
        <v>0</v>
      </c>
      <c r="F350" s="37">
        <v>0</v>
      </c>
      <c r="G350" s="37">
        <v>0</v>
      </c>
      <c r="H350" s="37">
        <v>0</v>
      </c>
      <c r="I350" s="37">
        <v>0</v>
      </c>
      <c r="J350" s="37">
        <v>0</v>
      </c>
      <c r="K350" s="37"/>
      <c r="L350" s="37"/>
      <c r="M350" s="37"/>
      <c r="N350" s="37"/>
      <c r="O350" s="37"/>
      <c r="P350" s="253"/>
    </row>
    <row r="351" spans="1:17" ht="17.25" customHeight="1">
      <c r="A351" s="261"/>
      <c r="B351" s="256"/>
      <c r="C351" s="64" t="s">
        <v>27</v>
      </c>
      <c r="D351" s="34">
        <f t="shared" si="83"/>
        <v>60525.512000000002</v>
      </c>
      <c r="E351" s="37">
        <v>0</v>
      </c>
      <c r="F351" s="37">
        <f>п2!J53</f>
        <v>1500</v>
      </c>
      <c r="G351" s="37">
        <f>п2!K53</f>
        <v>3000</v>
      </c>
      <c r="H351" s="37">
        <v>14042.512000000001</v>
      </c>
      <c r="I351" s="37">
        <f>п2!M53</f>
        <v>8000</v>
      </c>
      <c r="J351" s="37">
        <f>п2!N53</f>
        <v>4000</v>
      </c>
      <c r="K351" s="37">
        <v>5500</v>
      </c>
      <c r="L351" s="30">
        <f>ROUND(K351*1.08,0)</f>
        <v>5940</v>
      </c>
      <c r="M351" s="30">
        <f>ROUND(L351*1.02,0)</f>
        <v>6059</v>
      </c>
      <c r="N351" s="30">
        <f>ROUND(M351*1.02,0)</f>
        <v>6180</v>
      </c>
      <c r="O351" s="30">
        <f>ROUND(N351*1.02,0)</f>
        <v>6304</v>
      </c>
      <c r="P351" s="253"/>
    </row>
    <row r="352" spans="1:17" ht="17.25" customHeight="1">
      <c r="A352" s="262"/>
      <c r="B352" s="256"/>
      <c r="C352" s="64" t="s">
        <v>28</v>
      </c>
      <c r="D352" s="34">
        <f t="shared" si="83"/>
        <v>0</v>
      </c>
      <c r="E352" s="37">
        <v>0</v>
      </c>
      <c r="F352" s="37">
        <v>0</v>
      </c>
      <c r="G352" s="37">
        <v>0</v>
      </c>
      <c r="H352" s="37">
        <v>0</v>
      </c>
      <c r="I352" s="37">
        <v>0</v>
      </c>
      <c r="J352" s="37">
        <v>0</v>
      </c>
      <c r="K352" s="37"/>
      <c r="L352" s="37"/>
      <c r="M352" s="37"/>
      <c r="N352" s="37"/>
      <c r="O352" s="37"/>
      <c r="P352" s="253"/>
    </row>
    <row r="353" spans="1:16" ht="17.25" customHeight="1">
      <c r="A353" s="260" t="s">
        <v>252</v>
      </c>
      <c r="B353" s="256" t="s">
        <v>173</v>
      </c>
      <c r="C353" s="58" t="s">
        <v>17</v>
      </c>
      <c r="D353" s="59">
        <f t="shared" si="83"/>
        <v>4555.3789999999999</v>
      </c>
      <c r="E353" s="55">
        <f t="shared" ref="E353:O353" si="91">SUM(E354:E357)</f>
        <v>1767.2329999999999</v>
      </c>
      <c r="F353" s="55">
        <f t="shared" si="91"/>
        <v>1262.7819999999999</v>
      </c>
      <c r="G353" s="55">
        <f t="shared" si="91"/>
        <v>549.303</v>
      </c>
      <c r="H353" s="55">
        <f t="shared" si="91"/>
        <v>976.06100000000004</v>
      </c>
      <c r="I353" s="55">
        <f t="shared" si="91"/>
        <v>0</v>
      </c>
      <c r="J353" s="55">
        <f t="shared" si="91"/>
        <v>0</v>
      </c>
      <c r="K353" s="55">
        <f t="shared" si="91"/>
        <v>0</v>
      </c>
      <c r="L353" s="55">
        <f t="shared" si="91"/>
        <v>0</v>
      </c>
      <c r="M353" s="55">
        <f t="shared" si="91"/>
        <v>0</v>
      </c>
      <c r="N353" s="55">
        <f t="shared" si="91"/>
        <v>0</v>
      </c>
      <c r="O353" s="55">
        <f t="shared" si="91"/>
        <v>0</v>
      </c>
      <c r="P353" s="253" t="s">
        <v>49</v>
      </c>
    </row>
    <row r="354" spans="1:16" ht="17.25" customHeight="1">
      <c r="A354" s="261"/>
      <c r="B354" s="256"/>
      <c r="C354" s="64" t="s">
        <v>25</v>
      </c>
      <c r="D354" s="34">
        <f t="shared" si="83"/>
        <v>0</v>
      </c>
      <c r="E354" s="37">
        <v>0</v>
      </c>
      <c r="F354" s="37">
        <v>0</v>
      </c>
      <c r="G354" s="37">
        <v>0</v>
      </c>
      <c r="H354" s="37">
        <v>0</v>
      </c>
      <c r="I354" s="37">
        <v>0</v>
      </c>
      <c r="J354" s="37">
        <v>0</v>
      </c>
      <c r="K354" s="37"/>
      <c r="L354" s="37"/>
      <c r="M354" s="37"/>
      <c r="N354" s="37"/>
      <c r="O354" s="37"/>
      <c r="P354" s="253"/>
    </row>
    <row r="355" spans="1:16" ht="17.25" customHeight="1">
      <c r="A355" s="261"/>
      <c r="B355" s="256"/>
      <c r="C355" s="64" t="s">
        <v>26</v>
      </c>
      <c r="D355" s="34">
        <f t="shared" si="83"/>
        <v>0</v>
      </c>
      <c r="E355" s="37">
        <v>0</v>
      </c>
      <c r="F355" s="37">
        <v>0</v>
      </c>
      <c r="G355" s="37">
        <v>0</v>
      </c>
      <c r="H355" s="37">
        <v>0</v>
      </c>
      <c r="I355" s="37">
        <v>0</v>
      </c>
      <c r="J355" s="37">
        <v>0</v>
      </c>
      <c r="K355" s="37"/>
      <c r="L355" s="37"/>
      <c r="M355" s="37"/>
      <c r="N355" s="37"/>
      <c r="O355" s="37"/>
      <c r="P355" s="253"/>
    </row>
    <row r="356" spans="1:16" ht="17.25" customHeight="1">
      <c r="A356" s="261"/>
      <c r="B356" s="256"/>
      <c r="C356" s="64" t="s">
        <v>27</v>
      </c>
      <c r="D356" s="34">
        <f t="shared" si="83"/>
        <v>4555.3789999999999</v>
      </c>
      <c r="E356" s="37">
        <f>п2!I54</f>
        <v>1767.2329999999999</v>
      </c>
      <c r="F356" s="37">
        <f>п2!J54</f>
        <v>1262.7819999999999</v>
      </c>
      <c r="G356" s="37">
        <f>п2!K54</f>
        <v>549.303</v>
      </c>
      <c r="H356" s="37">
        <f>п2!L54</f>
        <v>976.06100000000004</v>
      </c>
      <c r="I356" s="37">
        <f>п2!M54</f>
        <v>0</v>
      </c>
      <c r="J356" s="37">
        <f>п2!N54</f>
        <v>0</v>
      </c>
      <c r="K356" s="37"/>
      <c r="L356" s="37"/>
      <c r="M356" s="37"/>
      <c r="N356" s="37"/>
      <c r="O356" s="37"/>
      <c r="P356" s="253"/>
    </row>
    <row r="357" spans="1:16" ht="17.25" customHeight="1">
      <c r="A357" s="262"/>
      <c r="B357" s="256"/>
      <c r="C357" s="64" t="s">
        <v>28</v>
      </c>
      <c r="D357" s="34">
        <f t="shared" si="83"/>
        <v>0</v>
      </c>
      <c r="E357" s="37">
        <v>0</v>
      </c>
      <c r="F357" s="37">
        <v>0</v>
      </c>
      <c r="G357" s="37">
        <v>0</v>
      </c>
      <c r="H357" s="37">
        <v>0</v>
      </c>
      <c r="I357" s="37">
        <v>0</v>
      </c>
      <c r="J357" s="37">
        <v>0</v>
      </c>
      <c r="K357" s="37"/>
      <c r="L357" s="37"/>
      <c r="M357" s="37"/>
      <c r="N357" s="37"/>
      <c r="O357" s="37"/>
      <c r="P357" s="253"/>
    </row>
    <row r="358" spans="1:16" ht="17.25" customHeight="1">
      <c r="A358" s="291">
        <v>3</v>
      </c>
      <c r="B358" s="284" t="s">
        <v>50</v>
      </c>
      <c r="C358" s="57" t="s">
        <v>17</v>
      </c>
      <c r="D358" s="34">
        <f t="shared" si="83"/>
        <v>697.69</v>
      </c>
      <c r="E358" s="34">
        <f t="shared" ref="E358:J358" si="92">SUM(E359:E362)</f>
        <v>97.89</v>
      </c>
      <c r="F358" s="34">
        <f t="shared" si="92"/>
        <v>150</v>
      </c>
      <c r="G358" s="34">
        <f t="shared" si="92"/>
        <v>49.8</v>
      </c>
      <c r="H358" s="34">
        <f t="shared" si="92"/>
        <v>50</v>
      </c>
      <c r="I358" s="34">
        <f t="shared" si="92"/>
        <v>50</v>
      </c>
      <c r="J358" s="34">
        <f t="shared" si="92"/>
        <v>50</v>
      </c>
      <c r="K358" s="34">
        <f>SUM(K359:K362)</f>
        <v>50</v>
      </c>
      <c r="L358" s="34">
        <f>SUM(L359:L362)</f>
        <v>50</v>
      </c>
      <c r="M358" s="34">
        <f>SUM(M359:M362)</f>
        <v>50</v>
      </c>
      <c r="N358" s="34">
        <f>SUM(N359:N362)</f>
        <v>50</v>
      </c>
      <c r="O358" s="34">
        <f>SUM(O359:O362)</f>
        <v>50</v>
      </c>
      <c r="P358" s="298"/>
    </row>
    <row r="359" spans="1:16" ht="17.25" customHeight="1">
      <c r="A359" s="292"/>
      <c r="B359" s="284"/>
      <c r="C359" s="57" t="s">
        <v>25</v>
      </c>
      <c r="D359" s="34">
        <f t="shared" si="83"/>
        <v>0</v>
      </c>
      <c r="E359" s="34">
        <v>0</v>
      </c>
      <c r="F359" s="34">
        <v>0</v>
      </c>
      <c r="G359" s="34">
        <v>0</v>
      </c>
      <c r="H359" s="34">
        <v>0</v>
      </c>
      <c r="I359" s="34">
        <v>0</v>
      </c>
      <c r="J359" s="34">
        <v>0</v>
      </c>
      <c r="K359" s="34">
        <v>0</v>
      </c>
      <c r="L359" s="34">
        <v>0</v>
      </c>
      <c r="M359" s="34">
        <v>0</v>
      </c>
      <c r="N359" s="34">
        <v>0</v>
      </c>
      <c r="O359" s="34">
        <v>0</v>
      </c>
      <c r="P359" s="299"/>
    </row>
    <row r="360" spans="1:16" ht="17.25" customHeight="1">
      <c r="A360" s="292"/>
      <c r="B360" s="284"/>
      <c r="C360" s="57" t="s">
        <v>26</v>
      </c>
      <c r="D360" s="34">
        <f t="shared" si="83"/>
        <v>0</v>
      </c>
      <c r="E360" s="34">
        <v>0</v>
      </c>
      <c r="F360" s="34">
        <v>0</v>
      </c>
      <c r="G360" s="34">
        <v>0</v>
      </c>
      <c r="H360" s="34">
        <v>0</v>
      </c>
      <c r="I360" s="34">
        <v>0</v>
      </c>
      <c r="J360" s="34">
        <v>0</v>
      </c>
      <c r="K360" s="34">
        <v>0</v>
      </c>
      <c r="L360" s="34">
        <v>0</v>
      </c>
      <c r="M360" s="34">
        <v>0</v>
      </c>
      <c r="N360" s="34">
        <v>0</v>
      </c>
      <c r="O360" s="34">
        <v>0</v>
      </c>
      <c r="P360" s="299"/>
    </row>
    <row r="361" spans="1:16" ht="17.25" customHeight="1">
      <c r="A361" s="292"/>
      <c r="B361" s="284"/>
      <c r="C361" s="57" t="s">
        <v>27</v>
      </c>
      <c r="D361" s="34">
        <f t="shared" si="83"/>
        <v>697.69</v>
      </c>
      <c r="E361" s="34">
        <f t="shared" ref="E361:J361" si="93">SUM(E367+E372)</f>
        <v>97.89</v>
      </c>
      <c r="F361" s="34">
        <f t="shared" si="93"/>
        <v>150</v>
      </c>
      <c r="G361" s="34">
        <f t="shared" si="93"/>
        <v>49.8</v>
      </c>
      <c r="H361" s="34">
        <f t="shared" si="93"/>
        <v>50</v>
      </c>
      <c r="I361" s="34">
        <f t="shared" si="93"/>
        <v>50</v>
      </c>
      <c r="J361" s="34">
        <f t="shared" si="93"/>
        <v>50</v>
      </c>
      <c r="K361" s="34">
        <f>SUM(K367+K372)</f>
        <v>50</v>
      </c>
      <c r="L361" s="34">
        <f>SUM(L367+L372)</f>
        <v>50</v>
      </c>
      <c r="M361" s="34">
        <f>SUM(M367+M372)</f>
        <v>50</v>
      </c>
      <c r="N361" s="34">
        <f>SUM(N367+N372)</f>
        <v>50</v>
      </c>
      <c r="O361" s="34">
        <f>SUM(O367+O372)</f>
        <v>50</v>
      </c>
      <c r="P361" s="299"/>
    </row>
    <row r="362" spans="1:16" ht="17.25" customHeight="1">
      <c r="A362" s="293"/>
      <c r="B362" s="284"/>
      <c r="C362" s="57" t="s">
        <v>28</v>
      </c>
      <c r="D362" s="34">
        <f t="shared" si="83"/>
        <v>0</v>
      </c>
      <c r="E362" s="34">
        <v>0</v>
      </c>
      <c r="F362" s="34">
        <v>0</v>
      </c>
      <c r="G362" s="34">
        <v>0</v>
      </c>
      <c r="H362" s="34">
        <v>0</v>
      </c>
      <c r="I362" s="34">
        <v>0</v>
      </c>
      <c r="J362" s="34">
        <v>0</v>
      </c>
      <c r="K362" s="34">
        <f>K369+K373</f>
        <v>0</v>
      </c>
      <c r="L362" s="34">
        <f>L369+L373</f>
        <v>0</v>
      </c>
      <c r="M362" s="34">
        <f>M369+M373</f>
        <v>0</v>
      </c>
      <c r="N362" s="34">
        <f>N369+N373</f>
        <v>0</v>
      </c>
      <c r="O362" s="34">
        <f>O369+O373</f>
        <v>0</v>
      </c>
      <c r="P362" s="300"/>
    </row>
    <row r="363" spans="1:16" ht="42.75">
      <c r="A363" s="73" t="s">
        <v>253</v>
      </c>
      <c r="B363" s="76" t="s">
        <v>115</v>
      </c>
      <c r="C363" s="57"/>
      <c r="D363" s="34">
        <f t="shared" si="83"/>
        <v>697.69</v>
      </c>
      <c r="E363" s="34">
        <f t="shared" ref="E363:J363" si="94">E364+E369</f>
        <v>97.89</v>
      </c>
      <c r="F363" s="34">
        <f t="shared" si="94"/>
        <v>150</v>
      </c>
      <c r="G363" s="34">
        <f t="shared" si="94"/>
        <v>49.8</v>
      </c>
      <c r="H363" s="34">
        <f t="shared" si="94"/>
        <v>50</v>
      </c>
      <c r="I363" s="34">
        <f t="shared" si="94"/>
        <v>50</v>
      </c>
      <c r="J363" s="34">
        <f t="shared" si="94"/>
        <v>50</v>
      </c>
      <c r="K363" s="34">
        <f>K364+K369</f>
        <v>50</v>
      </c>
      <c r="L363" s="34">
        <f>L364+L369</f>
        <v>50</v>
      </c>
      <c r="M363" s="34">
        <f>M364+M369</f>
        <v>50</v>
      </c>
      <c r="N363" s="34">
        <f>N364+N369</f>
        <v>50</v>
      </c>
      <c r="O363" s="34">
        <f>O364+O369</f>
        <v>50</v>
      </c>
      <c r="P363" s="77"/>
    </row>
    <row r="364" spans="1:16" ht="16.7" customHeight="1">
      <c r="A364" s="263" t="s">
        <v>116</v>
      </c>
      <c r="B364" s="256" t="s">
        <v>52</v>
      </c>
      <c r="C364" s="58" t="s">
        <v>17</v>
      </c>
      <c r="D364" s="59">
        <f t="shared" si="83"/>
        <v>647.69000000000005</v>
      </c>
      <c r="E364" s="55">
        <f t="shared" ref="E364:O364" si="95">SUM(E365:E368)</f>
        <v>97.89</v>
      </c>
      <c r="F364" s="55">
        <f t="shared" si="95"/>
        <v>100</v>
      </c>
      <c r="G364" s="55">
        <f t="shared" si="95"/>
        <v>49.8</v>
      </c>
      <c r="H364" s="55">
        <f t="shared" si="95"/>
        <v>50</v>
      </c>
      <c r="I364" s="55">
        <f t="shared" si="95"/>
        <v>50</v>
      </c>
      <c r="J364" s="55">
        <f t="shared" si="95"/>
        <v>50</v>
      </c>
      <c r="K364" s="55">
        <f t="shared" si="95"/>
        <v>50</v>
      </c>
      <c r="L364" s="55">
        <f t="shared" si="95"/>
        <v>50</v>
      </c>
      <c r="M364" s="55">
        <f t="shared" si="95"/>
        <v>50</v>
      </c>
      <c r="N364" s="55">
        <f t="shared" si="95"/>
        <v>50</v>
      </c>
      <c r="O364" s="55">
        <f t="shared" si="95"/>
        <v>50</v>
      </c>
      <c r="P364" s="253" t="s">
        <v>53</v>
      </c>
    </row>
    <row r="365" spans="1:16" ht="16.7" customHeight="1">
      <c r="A365" s="263"/>
      <c r="B365" s="256"/>
      <c r="C365" s="60" t="s">
        <v>25</v>
      </c>
      <c r="D365" s="34">
        <f t="shared" si="83"/>
        <v>0</v>
      </c>
      <c r="E365" s="35">
        <v>0</v>
      </c>
      <c r="F365" s="35">
        <v>0</v>
      </c>
      <c r="G365" s="35">
        <v>0</v>
      </c>
      <c r="H365" s="35">
        <v>0</v>
      </c>
      <c r="I365" s="35">
        <v>0</v>
      </c>
      <c r="J365" s="35">
        <v>0</v>
      </c>
      <c r="K365" s="35"/>
      <c r="L365" s="35"/>
      <c r="M365" s="35"/>
      <c r="N365" s="35"/>
      <c r="O365" s="35"/>
      <c r="P365" s="253"/>
    </row>
    <row r="366" spans="1:16" ht="16.7" customHeight="1">
      <c r="A366" s="263"/>
      <c r="B366" s="256"/>
      <c r="C366" s="60" t="s">
        <v>26</v>
      </c>
      <c r="D366" s="34">
        <f t="shared" si="83"/>
        <v>0</v>
      </c>
      <c r="E366" s="35">
        <v>0</v>
      </c>
      <c r="F366" s="35">
        <v>0</v>
      </c>
      <c r="G366" s="35">
        <v>0</v>
      </c>
      <c r="H366" s="35">
        <v>0</v>
      </c>
      <c r="I366" s="35">
        <v>0</v>
      </c>
      <c r="J366" s="35">
        <v>0</v>
      </c>
      <c r="K366" s="35"/>
      <c r="L366" s="35"/>
      <c r="M366" s="35"/>
      <c r="N366" s="35"/>
      <c r="O366" s="35"/>
      <c r="P366" s="253"/>
    </row>
    <row r="367" spans="1:16" ht="16.7" customHeight="1">
      <c r="A367" s="263"/>
      <c r="B367" s="256"/>
      <c r="C367" s="60" t="s">
        <v>27</v>
      </c>
      <c r="D367" s="34">
        <f t="shared" si="83"/>
        <v>647.69000000000005</v>
      </c>
      <c r="E367" s="35">
        <f>п2!I57</f>
        <v>97.89</v>
      </c>
      <c r="F367" s="35">
        <f>п2!J57</f>
        <v>100</v>
      </c>
      <c r="G367" s="35">
        <f>п2!K57</f>
        <v>49.8</v>
      </c>
      <c r="H367" s="35">
        <f>п2!L57</f>
        <v>50</v>
      </c>
      <c r="I367" s="35">
        <f>п2!M57</f>
        <v>50</v>
      </c>
      <c r="J367" s="35">
        <f>п2!N57</f>
        <v>50</v>
      </c>
      <c r="K367" s="35">
        <v>50</v>
      </c>
      <c r="L367" s="30">
        <v>50</v>
      </c>
      <c r="M367" s="30">
        <v>50</v>
      </c>
      <c r="N367" s="30">
        <v>50</v>
      </c>
      <c r="O367" s="30">
        <v>50</v>
      </c>
      <c r="P367" s="253"/>
    </row>
    <row r="368" spans="1:16" ht="16.7" customHeight="1">
      <c r="A368" s="263"/>
      <c r="B368" s="256"/>
      <c r="C368" s="60" t="s">
        <v>28</v>
      </c>
      <c r="D368" s="34">
        <f t="shared" si="83"/>
        <v>0</v>
      </c>
      <c r="E368" s="35">
        <v>0</v>
      </c>
      <c r="F368" s="35">
        <v>0</v>
      </c>
      <c r="G368" s="35">
        <v>0</v>
      </c>
      <c r="H368" s="35">
        <v>0</v>
      </c>
      <c r="I368" s="35">
        <v>0</v>
      </c>
      <c r="J368" s="35">
        <v>0</v>
      </c>
      <c r="K368" s="35"/>
      <c r="L368" s="35"/>
      <c r="M368" s="35"/>
      <c r="N368" s="35"/>
      <c r="O368" s="35"/>
      <c r="P368" s="253"/>
    </row>
    <row r="369" spans="1:16" ht="16.7" customHeight="1">
      <c r="A369" s="263" t="s">
        <v>117</v>
      </c>
      <c r="B369" s="256" t="s">
        <v>125</v>
      </c>
      <c r="C369" s="58" t="s">
        <v>17</v>
      </c>
      <c r="D369" s="59">
        <f t="shared" si="83"/>
        <v>50</v>
      </c>
      <c r="E369" s="55">
        <f t="shared" ref="E369:O369" si="96">SUM(E370:E373)</f>
        <v>0</v>
      </c>
      <c r="F369" s="55">
        <f t="shared" si="96"/>
        <v>50</v>
      </c>
      <c r="G369" s="55">
        <f t="shared" si="96"/>
        <v>0</v>
      </c>
      <c r="H369" s="55">
        <f t="shared" si="96"/>
        <v>0</v>
      </c>
      <c r="I369" s="55">
        <f t="shared" si="96"/>
        <v>0</v>
      </c>
      <c r="J369" s="55">
        <f t="shared" si="96"/>
        <v>0</v>
      </c>
      <c r="K369" s="55">
        <f t="shared" si="96"/>
        <v>0</v>
      </c>
      <c r="L369" s="55">
        <f t="shared" si="96"/>
        <v>0</v>
      </c>
      <c r="M369" s="55">
        <f t="shared" si="96"/>
        <v>0</v>
      </c>
      <c r="N369" s="55">
        <f t="shared" si="96"/>
        <v>0</v>
      </c>
      <c r="O369" s="55">
        <f t="shared" si="96"/>
        <v>0</v>
      </c>
      <c r="P369" s="253" t="s">
        <v>137</v>
      </c>
    </row>
    <row r="370" spans="1:16" ht="16.7" customHeight="1">
      <c r="A370" s="263"/>
      <c r="B370" s="256"/>
      <c r="C370" s="60" t="s">
        <v>25</v>
      </c>
      <c r="D370" s="34">
        <f t="shared" si="83"/>
        <v>0</v>
      </c>
      <c r="E370" s="35">
        <v>0</v>
      </c>
      <c r="F370" s="35">
        <v>0</v>
      </c>
      <c r="G370" s="35">
        <v>0</v>
      </c>
      <c r="H370" s="35">
        <v>0</v>
      </c>
      <c r="I370" s="35">
        <v>0</v>
      </c>
      <c r="J370" s="35">
        <v>0</v>
      </c>
      <c r="K370" s="35"/>
      <c r="L370" s="35"/>
      <c r="M370" s="35"/>
      <c r="N370" s="35"/>
      <c r="O370" s="35"/>
      <c r="P370" s="253"/>
    </row>
    <row r="371" spans="1:16" ht="16.7" customHeight="1">
      <c r="A371" s="263"/>
      <c r="B371" s="256"/>
      <c r="C371" s="60" t="s">
        <v>26</v>
      </c>
      <c r="D371" s="34">
        <f t="shared" si="83"/>
        <v>0</v>
      </c>
      <c r="E371" s="35">
        <v>0</v>
      </c>
      <c r="F371" s="35">
        <v>0</v>
      </c>
      <c r="G371" s="35">
        <v>0</v>
      </c>
      <c r="H371" s="35">
        <v>0</v>
      </c>
      <c r="I371" s="35">
        <v>0</v>
      </c>
      <c r="J371" s="35">
        <v>0</v>
      </c>
      <c r="K371" s="35"/>
      <c r="L371" s="35"/>
      <c r="M371" s="35"/>
      <c r="N371" s="35"/>
      <c r="O371" s="35"/>
      <c r="P371" s="253"/>
    </row>
    <row r="372" spans="1:16" ht="16.7" customHeight="1">
      <c r="A372" s="263"/>
      <c r="B372" s="256"/>
      <c r="C372" s="60" t="s">
        <v>27</v>
      </c>
      <c r="D372" s="34">
        <f t="shared" si="83"/>
        <v>50</v>
      </c>
      <c r="E372" s="35">
        <v>0</v>
      </c>
      <c r="F372" s="35">
        <v>50</v>
      </c>
      <c r="G372" s="35">
        <v>0</v>
      </c>
      <c r="H372" s="35">
        <v>0</v>
      </c>
      <c r="I372" s="35">
        <v>0</v>
      </c>
      <c r="J372" s="35">
        <f>п2!N61</f>
        <v>0</v>
      </c>
      <c r="K372" s="35"/>
      <c r="L372" s="35"/>
      <c r="M372" s="35"/>
      <c r="N372" s="35"/>
      <c r="O372" s="35"/>
      <c r="P372" s="253"/>
    </row>
    <row r="373" spans="1:16" ht="16.7" customHeight="1">
      <c r="A373" s="263"/>
      <c r="B373" s="256"/>
      <c r="C373" s="60" t="s">
        <v>28</v>
      </c>
      <c r="D373" s="34">
        <f t="shared" si="83"/>
        <v>0</v>
      </c>
      <c r="E373" s="35">
        <v>0</v>
      </c>
      <c r="F373" s="35">
        <v>0</v>
      </c>
      <c r="G373" s="35">
        <v>0</v>
      </c>
      <c r="H373" s="35">
        <v>0</v>
      </c>
      <c r="I373" s="35">
        <v>0</v>
      </c>
      <c r="J373" s="35">
        <v>0</v>
      </c>
      <c r="K373" s="35"/>
      <c r="L373" s="35"/>
      <c r="M373" s="35"/>
      <c r="N373" s="35"/>
      <c r="O373" s="35"/>
      <c r="P373" s="253"/>
    </row>
    <row r="374" spans="1:16" ht="16.7" customHeight="1">
      <c r="A374" s="291">
        <v>4</v>
      </c>
      <c r="B374" s="284" t="s">
        <v>164</v>
      </c>
      <c r="C374" s="57" t="s">
        <v>17</v>
      </c>
      <c r="D374" s="34">
        <f t="shared" si="83"/>
        <v>209935.8</v>
      </c>
      <c r="E374" s="34">
        <f t="shared" ref="E374:O374" si="97">SUM(E375:E378)</f>
        <v>18435.169999999998</v>
      </c>
      <c r="F374" s="34">
        <f t="shared" si="97"/>
        <v>18934.919999999998</v>
      </c>
      <c r="G374" s="34">
        <f t="shared" si="97"/>
        <v>17062.974000000002</v>
      </c>
      <c r="H374" s="34">
        <f t="shared" si="97"/>
        <v>18901.032999999999</v>
      </c>
      <c r="I374" s="34">
        <f t="shared" si="97"/>
        <v>15318.022999999999</v>
      </c>
      <c r="J374" s="34">
        <f t="shared" si="97"/>
        <v>15538.022999999999</v>
      </c>
      <c r="K374" s="34">
        <f t="shared" si="97"/>
        <v>19389.256999999998</v>
      </c>
      <c r="L374" s="34">
        <f t="shared" si="97"/>
        <v>20950.599999999999</v>
      </c>
      <c r="M374" s="34">
        <f t="shared" si="97"/>
        <v>21370.400000000001</v>
      </c>
      <c r="N374" s="34">
        <f t="shared" si="97"/>
        <v>21798.400000000001</v>
      </c>
      <c r="O374" s="34">
        <f t="shared" si="97"/>
        <v>22237</v>
      </c>
      <c r="P374" s="254" t="s">
        <v>54</v>
      </c>
    </row>
    <row r="375" spans="1:16" ht="16.7" customHeight="1">
      <c r="A375" s="292"/>
      <c r="B375" s="284"/>
      <c r="C375" s="57" t="s">
        <v>25</v>
      </c>
      <c r="D375" s="34">
        <f t="shared" si="83"/>
        <v>0</v>
      </c>
      <c r="E375" s="34">
        <v>0</v>
      </c>
      <c r="F375" s="34">
        <v>0</v>
      </c>
      <c r="G375" s="34">
        <v>0</v>
      </c>
      <c r="H375" s="34">
        <v>0</v>
      </c>
      <c r="I375" s="34">
        <v>0</v>
      </c>
      <c r="J375" s="34">
        <v>0</v>
      </c>
      <c r="K375" s="34">
        <v>0</v>
      </c>
      <c r="L375" s="34">
        <v>0</v>
      </c>
      <c r="M375" s="34">
        <v>0</v>
      </c>
      <c r="N375" s="34">
        <v>0</v>
      </c>
      <c r="O375" s="34">
        <v>0</v>
      </c>
      <c r="P375" s="254"/>
    </row>
    <row r="376" spans="1:16" ht="16.7" customHeight="1">
      <c r="A376" s="292"/>
      <c r="B376" s="284"/>
      <c r="C376" s="57" t="s">
        <v>26</v>
      </c>
      <c r="D376" s="34">
        <f t="shared" si="83"/>
        <v>0</v>
      </c>
      <c r="E376" s="34">
        <v>0</v>
      </c>
      <c r="F376" s="34">
        <v>0</v>
      </c>
      <c r="G376" s="34">
        <v>0</v>
      </c>
      <c r="H376" s="34">
        <v>0</v>
      </c>
      <c r="I376" s="34">
        <v>0</v>
      </c>
      <c r="J376" s="34">
        <v>0</v>
      </c>
      <c r="K376" s="34">
        <v>0</v>
      </c>
      <c r="L376" s="34">
        <v>0</v>
      </c>
      <c r="M376" s="34">
        <v>0</v>
      </c>
      <c r="N376" s="34">
        <v>0</v>
      </c>
      <c r="O376" s="34">
        <v>0</v>
      </c>
      <c r="P376" s="254"/>
    </row>
    <row r="377" spans="1:16" ht="16.7" customHeight="1">
      <c r="A377" s="292"/>
      <c r="B377" s="284"/>
      <c r="C377" s="57" t="s">
        <v>27</v>
      </c>
      <c r="D377" s="34">
        <f t="shared" si="83"/>
        <v>209935.8</v>
      </c>
      <c r="E377" s="34">
        <f t="shared" ref="E377:O377" si="98">SUM(E383+E388+E394+E399)</f>
        <v>18435.169999999998</v>
      </c>
      <c r="F377" s="34">
        <f t="shared" si="98"/>
        <v>18934.919999999998</v>
      </c>
      <c r="G377" s="34">
        <f t="shared" si="98"/>
        <v>17062.974000000002</v>
      </c>
      <c r="H377" s="34">
        <f t="shared" si="98"/>
        <v>18901.032999999999</v>
      </c>
      <c r="I377" s="34">
        <f t="shared" si="98"/>
        <v>15318.022999999999</v>
      </c>
      <c r="J377" s="34">
        <f t="shared" si="98"/>
        <v>15538.022999999999</v>
      </c>
      <c r="K377" s="34">
        <f t="shared" si="98"/>
        <v>19389.256999999998</v>
      </c>
      <c r="L377" s="34">
        <f t="shared" si="98"/>
        <v>20950.599999999999</v>
      </c>
      <c r="M377" s="34">
        <f t="shared" si="98"/>
        <v>21370.400000000001</v>
      </c>
      <c r="N377" s="34">
        <f t="shared" si="98"/>
        <v>21798.400000000001</v>
      </c>
      <c r="O377" s="34">
        <f t="shared" si="98"/>
        <v>22237</v>
      </c>
      <c r="P377" s="254"/>
    </row>
    <row r="378" spans="1:16" ht="16.7" customHeight="1">
      <c r="A378" s="293"/>
      <c r="B378" s="284"/>
      <c r="C378" s="57" t="s">
        <v>28</v>
      </c>
      <c r="D378" s="34">
        <f t="shared" si="83"/>
        <v>0</v>
      </c>
      <c r="E378" s="34">
        <v>0</v>
      </c>
      <c r="F378" s="34">
        <v>0</v>
      </c>
      <c r="G378" s="34">
        <v>0</v>
      </c>
      <c r="H378" s="34">
        <v>0</v>
      </c>
      <c r="I378" s="34">
        <v>0</v>
      </c>
      <c r="J378" s="34">
        <v>0</v>
      </c>
      <c r="K378" s="34">
        <v>0</v>
      </c>
      <c r="L378" s="34">
        <v>0</v>
      </c>
      <c r="M378" s="34">
        <v>0</v>
      </c>
      <c r="N378" s="34">
        <v>0</v>
      </c>
      <c r="O378" s="34">
        <v>0</v>
      </c>
      <c r="P378" s="254"/>
    </row>
    <row r="379" spans="1:16" ht="57">
      <c r="A379" s="73" t="s">
        <v>254</v>
      </c>
      <c r="B379" s="76" t="s">
        <v>118</v>
      </c>
      <c r="C379" s="57"/>
      <c r="D379" s="34">
        <f t="shared" si="83"/>
        <v>81264.985000000001</v>
      </c>
      <c r="E379" s="34">
        <f t="shared" ref="E379:O379" si="99">E380+E385</f>
        <v>7255.6970000000001</v>
      </c>
      <c r="F379" s="34">
        <f t="shared" si="99"/>
        <v>7957.2730000000001</v>
      </c>
      <c r="G379" s="34">
        <f t="shared" si="99"/>
        <v>7311.4939999999997</v>
      </c>
      <c r="H379" s="34">
        <f t="shared" si="99"/>
        <v>7276.6210000000001</v>
      </c>
      <c r="I379" s="34">
        <f t="shared" si="99"/>
        <v>6709</v>
      </c>
      <c r="J379" s="34">
        <f t="shared" si="99"/>
        <v>6859</v>
      </c>
      <c r="K379" s="34">
        <f t="shared" si="99"/>
        <v>6942.5</v>
      </c>
      <c r="L379" s="34">
        <f t="shared" si="99"/>
        <v>7508.6</v>
      </c>
      <c r="M379" s="34">
        <f t="shared" si="99"/>
        <v>7659.4</v>
      </c>
      <c r="N379" s="34">
        <f t="shared" si="99"/>
        <v>7813.4</v>
      </c>
      <c r="O379" s="34">
        <f t="shared" si="99"/>
        <v>7972</v>
      </c>
      <c r="P379" s="77"/>
    </row>
    <row r="380" spans="1:16">
      <c r="A380" s="260" t="s">
        <v>255</v>
      </c>
      <c r="B380" s="256" t="s">
        <v>174</v>
      </c>
      <c r="C380" s="58" t="s">
        <v>17</v>
      </c>
      <c r="D380" s="59">
        <f t="shared" si="83"/>
        <v>79141.917000000001</v>
      </c>
      <c r="E380" s="55">
        <f t="shared" ref="E380:O380" si="100">SUM(E381:E384)</f>
        <v>6963</v>
      </c>
      <c r="F380" s="55">
        <f t="shared" si="100"/>
        <v>7015.1509999999998</v>
      </c>
      <c r="G380" s="55">
        <f t="shared" si="100"/>
        <v>6777.366</v>
      </c>
      <c r="H380" s="55">
        <f t="shared" si="100"/>
        <v>6922.5</v>
      </c>
      <c r="I380" s="55">
        <f t="shared" si="100"/>
        <v>6709</v>
      </c>
      <c r="J380" s="55">
        <f t="shared" si="100"/>
        <v>6859</v>
      </c>
      <c r="K380" s="55">
        <f t="shared" si="100"/>
        <v>6942.5</v>
      </c>
      <c r="L380" s="55">
        <f t="shared" si="100"/>
        <v>7508.6</v>
      </c>
      <c r="M380" s="55">
        <f t="shared" si="100"/>
        <v>7659.4</v>
      </c>
      <c r="N380" s="55">
        <f t="shared" si="100"/>
        <v>7813.4</v>
      </c>
      <c r="O380" s="55">
        <f t="shared" si="100"/>
        <v>7972</v>
      </c>
      <c r="P380" s="253" t="s">
        <v>56</v>
      </c>
    </row>
    <row r="381" spans="1:16" ht="17.25" customHeight="1">
      <c r="A381" s="261"/>
      <c r="B381" s="256"/>
      <c r="C381" s="60" t="s">
        <v>25</v>
      </c>
      <c r="D381" s="34">
        <f t="shared" si="83"/>
        <v>0</v>
      </c>
      <c r="E381" s="35">
        <v>0</v>
      </c>
      <c r="F381" s="35">
        <v>0</v>
      </c>
      <c r="G381" s="35">
        <v>0</v>
      </c>
      <c r="H381" s="35">
        <v>0</v>
      </c>
      <c r="I381" s="35">
        <v>0</v>
      </c>
      <c r="J381" s="35">
        <v>0</v>
      </c>
      <c r="K381" s="35"/>
      <c r="L381" s="35"/>
      <c r="M381" s="35"/>
      <c r="N381" s="35"/>
      <c r="O381" s="35"/>
      <c r="P381" s="253"/>
    </row>
    <row r="382" spans="1:16" ht="17.25" customHeight="1">
      <c r="A382" s="261"/>
      <c r="B382" s="256"/>
      <c r="C382" s="60" t="s">
        <v>26</v>
      </c>
      <c r="D382" s="34">
        <f t="shared" si="83"/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/>
      <c r="L382" s="35"/>
      <c r="M382" s="35"/>
      <c r="N382" s="35"/>
      <c r="O382" s="35"/>
      <c r="P382" s="253"/>
    </row>
    <row r="383" spans="1:16" ht="17.25" customHeight="1">
      <c r="A383" s="261"/>
      <c r="B383" s="256"/>
      <c r="C383" s="60" t="s">
        <v>27</v>
      </c>
      <c r="D383" s="34">
        <f t="shared" si="83"/>
        <v>79141.917000000001</v>
      </c>
      <c r="E383" s="35">
        <f>п2!I64</f>
        <v>6963</v>
      </c>
      <c r="F383" s="35">
        <f>п2!J64</f>
        <v>7015.1509999999998</v>
      </c>
      <c r="G383" s="35">
        <f>п2!K64</f>
        <v>6777.366</v>
      </c>
      <c r="H383" s="35">
        <f>п2!L64</f>
        <v>6922.5</v>
      </c>
      <c r="I383" s="35">
        <f>п2!M64</f>
        <v>6709</v>
      </c>
      <c r="J383" s="35">
        <f>п2!N64</f>
        <v>6859</v>
      </c>
      <c r="K383" s="35">
        <v>6942.5</v>
      </c>
      <c r="L383" s="30">
        <f>ROUND(K383*1.08,0)+10.6</f>
        <v>7508.6</v>
      </c>
      <c r="M383" s="30">
        <f>ROUND(L383*1.02,0)+0.4</f>
        <v>7659.4</v>
      </c>
      <c r="N383" s="30">
        <f>ROUND(M383*1.02,0)+0.4</f>
        <v>7813.4</v>
      </c>
      <c r="O383" s="30">
        <f>ROUND(N383*1.02,0)+2</f>
        <v>7972</v>
      </c>
      <c r="P383" s="253"/>
    </row>
    <row r="384" spans="1:16" ht="17.25" customHeight="1">
      <c r="A384" s="262"/>
      <c r="B384" s="256"/>
      <c r="C384" s="60" t="s">
        <v>28</v>
      </c>
      <c r="D384" s="34">
        <f t="shared" si="83"/>
        <v>0</v>
      </c>
      <c r="E384" s="35">
        <v>0</v>
      </c>
      <c r="F384" s="35">
        <v>0</v>
      </c>
      <c r="G384" s="35">
        <v>0</v>
      </c>
      <c r="H384" s="35">
        <v>0</v>
      </c>
      <c r="I384" s="35">
        <v>0</v>
      </c>
      <c r="J384" s="35">
        <v>0</v>
      </c>
      <c r="K384" s="35"/>
      <c r="L384" s="35"/>
      <c r="M384" s="35"/>
      <c r="N384" s="35"/>
      <c r="O384" s="35"/>
      <c r="P384" s="253"/>
    </row>
    <row r="385" spans="1:16" ht="17.25" customHeight="1">
      <c r="A385" s="260" t="s">
        <v>256</v>
      </c>
      <c r="B385" s="256" t="s">
        <v>175</v>
      </c>
      <c r="C385" s="58" t="s">
        <v>17</v>
      </c>
      <c r="D385" s="59">
        <f t="shared" si="83"/>
        <v>2123.0680000000002</v>
      </c>
      <c r="E385" s="55">
        <f t="shared" ref="E385:O385" si="101">SUM(E386:E389)</f>
        <v>292.697</v>
      </c>
      <c r="F385" s="55">
        <f t="shared" si="101"/>
        <v>942.12199999999996</v>
      </c>
      <c r="G385" s="55">
        <f t="shared" si="101"/>
        <v>534.12800000000004</v>
      </c>
      <c r="H385" s="55">
        <f t="shared" si="101"/>
        <v>354.12099999999998</v>
      </c>
      <c r="I385" s="55">
        <f t="shared" si="101"/>
        <v>0</v>
      </c>
      <c r="J385" s="55">
        <f t="shared" si="101"/>
        <v>0</v>
      </c>
      <c r="K385" s="55">
        <f t="shared" si="101"/>
        <v>0</v>
      </c>
      <c r="L385" s="55">
        <f t="shared" si="101"/>
        <v>0</v>
      </c>
      <c r="M385" s="55">
        <f t="shared" si="101"/>
        <v>0</v>
      </c>
      <c r="N385" s="55">
        <f t="shared" si="101"/>
        <v>0</v>
      </c>
      <c r="O385" s="55">
        <f t="shared" si="101"/>
        <v>0</v>
      </c>
      <c r="P385" s="253" t="s">
        <v>56</v>
      </c>
    </row>
    <row r="386" spans="1:16" ht="17.25" customHeight="1">
      <c r="A386" s="261"/>
      <c r="B386" s="256"/>
      <c r="C386" s="60" t="s">
        <v>25</v>
      </c>
      <c r="D386" s="34">
        <f t="shared" si="83"/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/>
      <c r="L386" s="35"/>
      <c r="M386" s="35"/>
      <c r="N386" s="35"/>
      <c r="O386" s="35"/>
      <c r="P386" s="253"/>
    </row>
    <row r="387" spans="1:16" ht="17.25" customHeight="1">
      <c r="A387" s="261"/>
      <c r="B387" s="256"/>
      <c r="C387" s="60" t="s">
        <v>26</v>
      </c>
      <c r="D387" s="34">
        <f t="shared" si="83"/>
        <v>0</v>
      </c>
      <c r="E387" s="35">
        <v>0</v>
      </c>
      <c r="F387" s="35">
        <v>0</v>
      </c>
      <c r="G387" s="35">
        <v>0</v>
      </c>
      <c r="H387" s="35">
        <v>0</v>
      </c>
      <c r="I387" s="35">
        <v>0</v>
      </c>
      <c r="J387" s="35">
        <v>0</v>
      </c>
      <c r="K387" s="35"/>
      <c r="L387" s="35"/>
      <c r="M387" s="35"/>
      <c r="N387" s="35"/>
      <c r="O387" s="35"/>
      <c r="P387" s="253"/>
    </row>
    <row r="388" spans="1:16" ht="17.25" customHeight="1">
      <c r="A388" s="261"/>
      <c r="B388" s="256"/>
      <c r="C388" s="60" t="s">
        <v>27</v>
      </c>
      <c r="D388" s="34">
        <f t="shared" si="83"/>
        <v>2123.0680000000002</v>
      </c>
      <c r="E388" s="35">
        <v>292.697</v>
      </c>
      <c r="F388" s="35">
        <f>п2!J65</f>
        <v>942.12199999999996</v>
      </c>
      <c r="G388" s="35">
        <f>п2!K65</f>
        <v>534.12800000000004</v>
      </c>
      <c r="H388" s="35">
        <f>п2!L65</f>
        <v>354.12099999999998</v>
      </c>
      <c r="I388" s="35">
        <f>п2!M70</f>
        <v>0</v>
      </c>
      <c r="J388" s="35">
        <f>п2!N70</f>
        <v>0</v>
      </c>
      <c r="K388" s="35"/>
      <c r="L388" s="35"/>
      <c r="M388" s="35"/>
      <c r="N388" s="35"/>
      <c r="O388" s="35"/>
      <c r="P388" s="253"/>
    </row>
    <row r="389" spans="1:16" ht="17.25" customHeight="1">
      <c r="A389" s="262"/>
      <c r="B389" s="256"/>
      <c r="C389" s="60" t="s">
        <v>28</v>
      </c>
      <c r="D389" s="34">
        <f t="shared" si="83"/>
        <v>0</v>
      </c>
      <c r="E389" s="35">
        <v>0</v>
      </c>
      <c r="F389" s="35">
        <v>0</v>
      </c>
      <c r="G389" s="35">
        <v>0</v>
      </c>
      <c r="H389" s="35">
        <v>0</v>
      </c>
      <c r="I389" s="35">
        <v>0</v>
      </c>
      <c r="J389" s="35">
        <v>0</v>
      </c>
      <c r="K389" s="35"/>
      <c r="L389" s="35"/>
      <c r="M389" s="35"/>
      <c r="N389" s="35"/>
      <c r="O389" s="35"/>
      <c r="P389" s="253"/>
    </row>
    <row r="390" spans="1:16" ht="57">
      <c r="A390" s="74" t="s">
        <v>257</v>
      </c>
      <c r="B390" s="76" t="s">
        <v>126</v>
      </c>
      <c r="C390" s="57"/>
      <c r="D390" s="34">
        <f t="shared" si="83"/>
        <v>128670.815</v>
      </c>
      <c r="E390" s="34">
        <f t="shared" ref="E390:O390" si="102">E391+E396</f>
        <v>11179.473</v>
      </c>
      <c r="F390" s="34">
        <f t="shared" si="102"/>
        <v>10977.647000000001</v>
      </c>
      <c r="G390" s="34">
        <f t="shared" si="102"/>
        <v>9751.48</v>
      </c>
      <c r="H390" s="34">
        <f t="shared" si="102"/>
        <v>11624.412</v>
      </c>
      <c r="I390" s="34">
        <f t="shared" si="102"/>
        <v>8609.0229999999992</v>
      </c>
      <c r="J390" s="34">
        <f t="shared" si="102"/>
        <v>8679.0229999999992</v>
      </c>
      <c r="K390" s="34">
        <f t="shared" si="102"/>
        <v>12446.757</v>
      </c>
      <c r="L390" s="34">
        <f t="shared" si="102"/>
        <v>13442</v>
      </c>
      <c r="M390" s="34">
        <f t="shared" si="102"/>
        <v>13711</v>
      </c>
      <c r="N390" s="34">
        <f t="shared" si="102"/>
        <v>13985</v>
      </c>
      <c r="O390" s="34">
        <f t="shared" si="102"/>
        <v>14265</v>
      </c>
      <c r="P390" s="77"/>
    </row>
    <row r="391" spans="1:16" ht="18.75" customHeight="1">
      <c r="A391" s="257" t="s">
        <v>120</v>
      </c>
      <c r="B391" s="256" t="s">
        <v>127</v>
      </c>
      <c r="C391" s="58" t="s">
        <v>17</v>
      </c>
      <c r="D391" s="59">
        <f t="shared" si="83"/>
        <v>123439.227</v>
      </c>
      <c r="E391" s="55">
        <f t="shared" ref="E391:O391" si="103">SUM(E392:E395)</f>
        <v>9732.85</v>
      </c>
      <c r="F391" s="55">
        <f t="shared" si="103"/>
        <v>8910.4040000000005</v>
      </c>
      <c r="G391" s="55">
        <f t="shared" si="103"/>
        <v>8801.9709999999995</v>
      </c>
      <c r="H391" s="55">
        <f t="shared" si="103"/>
        <v>10856.199000000001</v>
      </c>
      <c r="I391" s="55">
        <f t="shared" si="103"/>
        <v>8609.0229999999992</v>
      </c>
      <c r="J391" s="55">
        <f t="shared" si="103"/>
        <v>8679.0229999999992</v>
      </c>
      <c r="K391" s="55">
        <f t="shared" si="103"/>
        <v>12446.757</v>
      </c>
      <c r="L391" s="55">
        <f t="shared" si="103"/>
        <v>13442</v>
      </c>
      <c r="M391" s="55">
        <f t="shared" si="103"/>
        <v>13711</v>
      </c>
      <c r="N391" s="55">
        <f t="shared" si="103"/>
        <v>13985</v>
      </c>
      <c r="O391" s="55">
        <f t="shared" si="103"/>
        <v>14265</v>
      </c>
      <c r="P391" s="253" t="s">
        <v>44</v>
      </c>
    </row>
    <row r="392" spans="1:16" ht="18.75" customHeight="1">
      <c r="A392" s="257"/>
      <c r="B392" s="256"/>
      <c r="C392" s="60" t="s">
        <v>25</v>
      </c>
      <c r="D392" s="34">
        <f t="shared" si="83"/>
        <v>0</v>
      </c>
      <c r="E392" s="35">
        <v>0</v>
      </c>
      <c r="F392" s="35">
        <v>0</v>
      </c>
      <c r="G392" s="35">
        <v>0</v>
      </c>
      <c r="H392" s="35">
        <v>0</v>
      </c>
      <c r="I392" s="35">
        <v>0</v>
      </c>
      <c r="J392" s="35">
        <v>0</v>
      </c>
      <c r="K392" s="35"/>
      <c r="L392" s="35"/>
      <c r="M392" s="35"/>
      <c r="N392" s="35"/>
      <c r="O392" s="35"/>
      <c r="P392" s="253"/>
    </row>
    <row r="393" spans="1:16" ht="18.75" customHeight="1">
      <c r="A393" s="257"/>
      <c r="B393" s="256"/>
      <c r="C393" s="60" t="s">
        <v>26</v>
      </c>
      <c r="D393" s="34">
        <f t="shared" si="83"/>
        <v>0</v>
      </c>
      <c r="E393" s="35">
        <v>0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35"/>
      <c r="L393" s="35"/>
      <c r="M393" s="35"/>
      <c r="N393" s="35"/>
      <c r="O393" s="35"/>
      <c r="P393" s="253"/>
    </row>
    <row r="394" spans="1:16" ht="18.75" customHeight="1">
      <c r="A394" s="257"/>
      <c r="B394" s="256"/>
      <c r="C394" s="60" t="s">
        <v>27</v>
      </c>
      <c r="D394" s="34">
        <f t="shared" si="83"/>
        <v>123439.227</v>
      </c>
      <c r="E394" s="35">
        <f>п2!I67</f>
        <v>9732.85</v>
      </c>
      <c r="F394" s="35">
        <f>п2!J67</f>
        <v>8910.4040000000005</v>
      </c>
      <c r="G394" s="35">
        <f>п2!K67</f>
        <v>8801.9709999999995</v>
      </c>
      <c r="H394" s="35">
        <v>10856.199000000001</v>
      </c>
      <c r="I394" s="35">
        <f>п2!M67</f>
        <v>8609.0229999999992</v>
      </c>
      <c r="J394" s="35">
        <f>п2!N67</f>
        <v>8679.0229999999992</v>
      </c>
      <c r="K394" s="35">
        <v>12446.757</v>
      </c>
      <c r="L394" s="30">
        <f>ROUND(K394*1.08,0)</f>
        <v>13442</v>
      </c>
      <c r="M394" s="30">
        <f>ROUND(L394*1.02,0)</f>
        <v>13711</v>
      </c>
      <c r="N394" s="30">
        <f>ROUND(M394*1.02,0)</f>
        <v>13985</v>
      </c>
      <c r="O394" s="30">
        <f>ROUND(N394*1.02,0)</f>
        <v>14265</v>
      </c>
      <c r="P394" s="253"/>
    </row>
    <row r="395" spans="1:16" ht="18.75" customHeight="1">
      <c r="A395" s="257"/>
      <c r="B395" s="256"/>
      <c r="C395" s="60" t="s">
        <v>28</v>
      </c>
      <c r="D395" s="34">
        <f t="shared" ref="D395:D400" si="104">SUM(E395:O395)</f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/>
      <c r="L395" s="35"/>
      <c r="M395" s="35"/>
      <c r="N395" s="35"/>
      <c r="O395" s="35"/>
      <c r="P395" s="253"/>
    </row>
    <row r="396" spans="1:16" ht="18.75" customHeight="1">
      <c r="A396" s="257" t="s">
        <v>122</v>
      </c>
      <c r="B396" s="256" t="s">
        <v>136</v>
      </c>
      <c r="C396" s="58" t="s">
        <v>17</v>
      </c>
      <c r="D396" s="59">
        <f t="shared" si="104"/>
        <v>5231.5879999999997</v>
      </c>
      <c r="E396" s="55">
        <f t="shared" ref="E396:O396" si="105">SUM(E397:E400)</f>
        <v>1446.623</v>
      </c>
      <c r="F396" s="55">
        <f t="shared" si="105"/>
        <v>2067.2429999999999</v>
      </c>
      <c r="G396" s="55">
        <f t="shared" si="105"/>
        <v>949.50900000000001</v>
      </c>
      <c r="H396" s="55">
        <f t="shared" si="105"/>
        <v>768.21299999999997</v>
      </c>
      <c r="I396" s="55">
        <f t="shared" si="105"/>
        <v>0</v>
      </c>
      <c r="J396" s="55">
        <f t="shared" si="105"/>
        <v>0</v>
      </c>
      <c r="K396" s="55">
        <f t="shared" si="105"/>
        <v>0</v>
      </c>
      <c r="L396" s="55">
        <f t="shared" si="105"/>
        <v>0</v>
      </c>
      <c r="M396" s="55">
        <f t="shared" si="105"/>
        <v>0</v>
      </c>
      <c r="N396" s="55">
        <f t="shared" si="105"/>
        <v>0</v>
      </c>
      <c r="O396" s="55">
        <f t="shared" si="105"/>
        <v>0</v>
      </c>
      <c r="P396" s="253" t="s">
        <v>44</v>
      </c>
    </row>
    <row r="397" spans="1:16" ht="18.75" customHeight="1">
      <c r="A397" s="257"/>
      <c r="B397" s="256"/>
      <c r="C397" s="60" t="s">
        <v>25</v>
      </c>
      <c r="D397" s="34">
        <f t="shared" si="104"/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/>
      <c r="L397" s="35"/>
      <c r="M397" s="35"/>
      <c r="N397" s="35"/>
      <c r="O397" s="35"/>
      <c r="P397" s="253"/>
    </row>
    <row r="398" spans="1:16" ht="18.75" customHeight="1">
      <c r="A398" s="257"/>
      <c r="B398" s="256"/>
      <c r="C398" s="60" t="s">
        <v>26</v>
      </c>
      <c r="D398" s="34">
        <f t="shared" si="104"/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/>
      <c r="L398" s="35"/>
      <c r="M398" s="35"/>
      <c r="N398" s="35"/>
      <c r="O398" s="35"/>
      <c r="P398" s="253"/>
    </row>
    <row r="399" spans="1:16" ht="18.75" customHeight="1">
      <c r="A399" s="257"/>
      <c r="B399" s="256"/>
      <c r="C399" s="60" t="s">
        <v>27</v>
      </c>
      <c r="D399" s="34">
        <f t="shared" si="104"/>
        <v>5231.5879999999997</v>
      </c>
      <c r="E399" s="35">
        <v>1446.623</v>
      </c>
      <c r="F399" s="35">
        <f>п2!J68</f>
        <v>2067.2429999999999</v>
      </c>
      <c r="G399" s="35">
        <f>п2!K68</f>
        <v>949.50900000000001</v>
      </c>
      <c r="H399" s="35">
        <v>768.21299999999997</v>
      </c>
      <c r="I399" s="35">
        <v>0</v>
      </c>
      <c r="J399" s="35">
        <v>0</v>
      </c>
      <c r="K399" s="35"/>
      <c r="L399" s="35"/>
      <c r="M399" s="35"/>
      <c r="N399" s="35"/>
      <c r="O399" s="35"/>
      <c r="P399" s="253"/>
    </row>
    <row r="400" spans="1:16" ht="18.75" customHeight="1" thickBot="1">
      <c r="A400" s="259"/>
      <c r="B400" s="258"/>
      <c r="C400" s="80" t="s">
        <v>28</v>
      </c>
      <c r="D400" s="81">
        <f t="shared" si="104"/>
        <v>0</v>
      </c>
      <c r="E400" s="42">
        <v>0</v>
      </c>
      <c r="F400" s="42">
        <v>0</v>
      </c>
      <c r="G400" s="42">
        <v>0</v>
      </c>
      <c r="H400" s="42">
        <v>0</v>
      </c>
      <c r="I400" s="42">
        <v>0</v>
      </c>
      <c r="J400" s="42">
        <v>0</v>
      </c>
      <c r="K400" s="42"/>
      <c r="L400" s="42"/>
      <c r="M400" s="42"/>
      <c r="N400" s="42"/>
      <c r="O400" s="42"/>
      <c r="P400" s="255"/>
    </row>
    <row r="401" spans="2:15">
      <c r="B401" s="24"/>
      <c r="C401" s="24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</row>
    <row r="402" spans="2:15"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</row>
    <row r="403" spans="2:15"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</row>
    <row r="404" spans="2:15"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</row>
    <row r="405" spans="2:15"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</row>
    <row r="406" spans="2:15"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</row>
    <row r="407" spans="2:15"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</row>
    <row r="408" spans="2:15"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</row>
    <row r="409" spans="2:15"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</row>
    <row r="410" spans="2:15"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</row>
    <row r="411" spans="2:15"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</row>
    <row r="412" spans="2:15"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</row>
    <row r="413" spans="2:15"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</row>
    <row r="414" spans="2:15"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</row>
    <row r="415" spans="2:15"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</row>
    <row r="416" spans="2:15"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</row>
    <row r="417" spans="4:15"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</row>
    <row r="418" spans="4:15"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</row>
    <row r="419" spans="4:15"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</row>
    <row r="420" spans="4:15"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</row>
    <row r="421" spans="4:15"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</row>
    <row r="422" spans="4:15"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</row>
  </sheetData>
  <mergeCells count="234">
    <mergeCell ref="P287:P291"/>
    <mergeCell ref="P272:P276"/>
    <mergeCell ref="A277:A281"/>
    <mergeCell ref="B277:B281"/>
    <mergeCell ref="P277:P281"/>
    <mergeCell ref="A272:A276"/>
    <mergeCell ref="B272:B276"/>
    <mergeCell ref="P262:P266"/>
    <mergeCell ref="A312:A316"/>
    <mergeCell ref="B312:B316"/>
    <mergeCell ref="P312:P316"/>
    <mergeCell ref="A297:A301"/>
    <mergeCell ref="B297:B301"/>
    <mergeCell ref="P302:P306"/>
    <mergeCell ref="B292:B296"/>
    <mergeCell ref="B267:B271"/>
    <mergeCell ref="P292:P296"/>
    <mergeCell ref="P242:P246"/>
    <mergeCell ref="P252:P256"/>
    <mergeCell ref="A257:A261"/>
    <mergeCell ref="B257:B261"/>
    <mergeCell ref="B252:B256"/>
    <mergeCell ref="B282:B286"/>
    <mergeCell ref="P282:P286"/>
    <mergeCell ref="A282:A286"/>
    <mergeCell ref="P257:P261"/>
    <mergeCell ref="A267:A271"/>
    <mergeCell ref="A262:A266"/>
    <mergeCell ref="A317:A321"/>
    <mergeCell ref="B317:B321"/>
    <mergeCell ref="A322:A326"/>
    <mergeCell ref="B322:B326"/>
    <mergeCell ref="A307:A311"/>
    <mergeCell ref="B307:B311"/>
    <mergeCell ref="A292:A296"/>
    <mergeCell ref="A287:A291"/>
    <mergeCell ref="B302:B306"/>
    <mergeCell ref="A247:A251"/>
    <mergeCell ref="P307:P311"/>
    <mergeCell ref="A202:A206"/>
    <mergeCell ref="B202:B206"/>
    <mergeCell ref="A187:A191"/>
    <mergeCell ref="A192:A196"/>
    <mergeCell ref="A252:A256"/>
    <mergeCell ref="P297:P301"/>
    <mergeCell ref="B287:B291"/>
    <mergeCell ref="P267:P271"/>
    <mergeCell ref="A162:A166"/>
    <mergeCell ref="B262:B266"/>
    <mergeCell ref="B107:B111"/>
    <mergeCell ref="A112:A116"/>
    <mergeCell ref="B112:B116"/>
    <mergeCell ref="A327:A331"/>
    <mergeCell ref="B327:B331"/>
    <mergeCell ref="B177:B181"/>
    <mergeCell ref="A207:A211"/>
    <mergeCell ref="B207:B211"/>
    <mergeCell ref="P142:P146"/>
    <mergeCell ref="P127:P131"/>
    <mergeCell ref="B162:B166"/>
    <mergeCell ref="P157:P161"/>
    <mergeCell ref="P152:P156"/>
    <mergeCell ref="B142:B146"/>
    <mergeCell ref="P147:P151"/>
    <mergeCell ref="B147:B151"/>
    <mergeCell ref="P107:P111"/>
    <mergeCell ref="B152:B156"/>
    <mergeCell ref="A157:A161"/>
    <mergeCell ref="B157:B161"/>
    <mergeCell ref="P112:P116"/>
    <mergeCell ref="A117:A121"/>
    <mergeCell ref="B117:B121"/>
    <mergeCell ref="A137:A141"/>
    <mergeCell ref="P122:P126"/>
    <mergeCell ref="P117:P121"/>
    <mergeCell ref="A122:A126"/>
    <mergeCell ref="A92:A96"/>
    <mergeCell ref="B92:B96"/>
    <mergeCell ref="B137:B141"/>
    <mergeCell ref="A127:A131"/>
    <mergeCell ref="B127:B131"/>
    <mergeCell ref="A132:A136"/>
    <mergeCell ref="B132:B136"/>
    <mergeCell ref="B122:B126"/>
    <mergeCell ref="A107:A111"/>
    <mergeCell ref="P92:P96"/>
    <mergeCell ref="A97:A101"/>
    <mergeCell ref="P97:P101"/>
    <mergeCell ref="A102:A106"/>
    <mergeCell ref="P102:P106"/>
    <mergeCell ref="B102:B106"/>
    <mergeCell ref="B97:B101"/>
    <mergeCell ref="A152:A156"/>
    <mergeCell ref="A167:A171"/>
    <mergeCell ref="B167:B171"/>
    <mergeCell ref="B197:B201"/>
    <mergeCell ref="A337:A341"/>
    <mergeCell ref="B182:B186"/>
    <mergeCell ref="A212:A216"/>
    <mergeCell ref="B187:B191"/>
    <mergeCell ref="A197:A201"/>
    <mergeCell ref="B247:B251"/>
    <mergeCell ref="P232:P236"/>
    <mergeCell ref="P207:P211"/>
    <mergeCell ref="P364:P368"/>
    <mergeCell ref="B369:B373"/>
    <mergeCell ref="P369:P373"/>
    <mergeCell ref="P348:P352"/>
    <mergeCell ref="B358:B362"/>
    <mergeCell ref="P358:P362"/>
    <mergeCell ref="B348:B352"/>
    <mergeCell ref="B212:B216"/>
    <mergeCell ref="P353:P357"/>
    <mergeCell ref="P343:P347"/>
    <mergeCell ref="P217:P221"/>
    <mergeCell ref="P222:P226"/>
    <mergeCell ref="P247:P251"/>
    <mergeCell ref="P197:P201"/>
    <mergeCell ref="P202:P206"/>
    <mergeCell ref="P237:P241"/>
    <mergeCell ref="P212:P216"/>
    <mergeCell ref="P227:P231"/>
    <mergeCell ref="B385:B389"/>
    <mergeCell ref="A380:A384"/>
    <mergeCell ref="A182:A186"/>
    <mergeCell ref="B192:B196"/>
    <mergeCell ref="P374:P378"/>
    <mergeCell ref="B364:B368"/>
    <mergeCell ref="A332:A336"/>
    <mergeCell ref="B374:B378"/>
    <mergeCell ref="B332:B336"/>
    <mergeCell ref="B337:B341"/>
    <mergeCell ref="B353:B357"/>
    <mergeCell ref="A358:A362"/>
    <mergeCell ref="A374:A378"/>
    <mergeCell ref="B343:B347"/>
    <mergeCell ref="A353:A357"/>
    <mergeCell ref="A369:A373"/>
    <mergeCell ref="A364:A368"/>
    <mergeCell ref="A348:A352"/>
    <mergeCell ref="A343:A347"/>
    <mergeCell ref="A217:A221"/>
    <mergeCell ref="B217:B221"/>
    <mergeCell ref="A237:A241"/>
    <mergeCell ref="B237:B241"/>
    <mergeCell ref="B227:B231"/>
    <mergeCell ref="A232:A236"/>
    <mergeCell ref="B232:B236"/>
    <mergeCell ref="A227:A231"/>
    <mergeCell ref="B20:B24"/>
    <mergeCell ref="P62:P66"/>
    <mergeCell ref="P57:P61"/>
    <mergeCell ref="P167:P171"/>
    <mergeCell ref="P162:P166"/>
    <mergeCell ref="P67:P71"/>
    <mergeCell ref="B72:B76"/>
    <mergeCell ref="P72:P76"/>
    <mergeCell ref="P77:P81"/>
    <mergeCell ref="P82:P86"/>
    <mergeCell ref="A26:A30"/>
    <mergeCell ref="P137:P141"/>
    <mergeCell ref="P132:P136"/>
    <mergeCell ref="P172:P176"/>
    <mergeCell ref="A72:A76"/>
    <mergeCell ref="A82:A86"/>
    <mergeCell ref="A87:A91"/>
    <mergeCell ref="P87:P91"/>
    <mergeCell ref="B77:B81"/>
    <mergeCell ref="B82:B86"/>
    <mergeCell ref="P31:P35"/>
    <mergeCell ref="B6:B7"/>
    <mergeCell ref="A31:A35"/>
    <mergeCell ref="B31:B35"/>
    <mergeCell ref="A20:A24"/>
    <mergeCell ref="B9:B13"/>
    <mergeCell ref="A14:A18"/>
    <mergeCell ref="B14:B18"/>
    <mergeCell ref="B26:B30"/>
    <mergeCell ref="A9:A13"/>
    <mergeCell ref="A51:A55"/>
    <mergeCell ref="P41:P45"/>
    <mergeCell ref="A46:A50"/>
    <mergeCell ref="B46:B50"/>
    <mergeCell ref="P46:P50"/>
    <mergeCell ref="A41:A45"/>
    <mergeCell ref="B41:B45"/>
    <mergeCell ref="B51:B55"/>
    <mergeCell ref="P51:P55"/>
    <mergeCell ref="A36:A40"/>
    <mergeCell ref="A1:P1"/>
    <mergeCell ref="A2:P2"/>
    <mergeCell ref="A3:P3"/>
    <mergeCell ref="A4:P5"/>
    <mergeCell ref="A6:A7"/>
    <mergeCell ref="P26:P30"/>
    <mergeCell ref="B36:B40"/>
    <mergeCell ref="C6:C7"/>
    <mergeCell ref="P6:P7"/>
    <mergeCell ref="A57:A61"/>
    <mergeCell ref="B57:B61"/>
    <mergeCell ref="A67:A71"/>
    <mergeCell ref="B67:B71"/>
    <mergeCell ref="A62:A66"/>
    <mergeCell ref="B62:B66"/>
    <mergeCell ref="A77:A81"/>
    <mergeCell ref="A142:A146"/>
    <mergeCell ref="A172:A176"/>
    <mergeCell ref="B172:B176"/>
    <mergeCell ref="A177:A181"/>
    <mergeCell ref="B242:B246"/>
    <mergeCell ref="B87:B91"/>
    <mergeCell ref="A222:A226"/>
    <mergeCell ref="B222:B226"/>
    <mergeCell ref="A147:A151"/>
    <mergeCell ref="P396:P400"/>
    <mergeCell ref="P380:P384"/>
    <mergeCell ref="B391:B395"/>
    <mergeCell ref="P391:P395"/>
    <mergeCell ref="P385:P389"/>
    <mergeCell ref="A391:A395"/>
    <mergeCell ref="B396:B400"/>
    <mergeCell ref="A396:A400"/>
    <mergeCell ref="A385:A389"/>
    <mergeCell ref="B380:B384"/>
    <mergeCell ref="E6:O6"/>
    <mergeCell ref="P317:P321"/>
    <mergeCell ref="P192:P196"/>
    <mergeCell ref="P187:P191"/>
    <mergeCell ref="P177:P181"/>
    <mergeCell ref="P182:P186"/>
    <mergeCell ref="P9:P13"/>
    <mergeCell ref="P20:P24"/>
    <mergeCell ref="P14:P18"/>
    <mergeCell ref="P36:P40"/>
  </mergeCells>
  <phoneticPr fontId="27" type="noConversion"/>
  <pageMargins left="0" right="0" top="0.74803149606299213" bottom="0" header="0" footer="0"/>
  <pageSetup paperSize="9" scale="10" fitToHeight="54" orientation="landscape" horizontalDpi="4294967295" verticalDpi="4294967295" r:id="rId1"/>
  <rowBreaks count="8" manualBreakCount="8">
    <brk id="30" max="15" man="1"/>
    <brk id="61" max="15" man="1"/>
    <brk id="96" max="15" man="1"/>
    <brk id="127" max="15" man="1"/>
    <brk id="156" max="15" man="1"/>
    <brk id="186" max="15" man="1"/>
    <brk id="342" max="15" man="1"/>
    <brk id="37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92"/>
  <sheetViews>
    <sheetView tabSelected="1" zoomScale="95" zoomScaleNormal="95" zoomScaleSheetLayoutView="90" workbookViewId="0">
      <pane xSplit="4" ySplit="8" topLeftCell="E720" activePane="bottomRight" state="frozen"/>
      <selection pane="topRight" activeCell="E1" sqref="E1"/>
      <selection pane="bottomLeft" activeCell="A9" sqref="A9"/>
      <selection pane="bottomRight" activeCell="L2" sqref="L2:O2"/>
    </sheetView>
  </sheetViews>
  <sheetFormatPr defaultRowHeight="15"/>
  <cols>
    <col min="1" max="1" width="10.7109375" style="16" customWidth="1"/>
    <col min="2" max="2" width="46.85546875" style="16" customWidth="1"/>
    <col min="3" max="3" width="20.85546875" style="16" customWidth="1"/>
    <col min="4" max="4" width="20.140625" style="16" customWidth="1"/>
    <col min="5" max="5" width="16.140625" style="16" customWidth="1"/>
    <col min="6" max="6" width="15.28515625" style="16" customWidth="1"/>
    <col min="7" max="7" width="15.5703125" style="16" customWidth="1"/>
    <col min="8" max="8" width="15.140625" style="16" customWidth="1"/>
    <col min="9" max="9" width="16.85546875" style="4" customWidth="1"/>
    <col min="10" max="11" width="16.42578125" style="196" customWidth="1"/>
    <col min="12" max="12" width="16.85546875" style="196" customWidth="1"/>
    <col min="13" max="15" width="17" style="23" customWidth="1"/>
    <col min="16" max="16" width="18.42578125" style="16" bestFit="1" customWidth="1"/>
    <col min="17" max="17" width="22.5703125" style="16" customWidth="1"/>
    <col min="18" max="16384" width="9.140625" style="16"/>
  </cols>
  <sheetData>
    <row r="1" spans="1:16" ht="16.7" customHeight="1">
      <c r="A1" s="372" t="s">
        <v>354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</row>
    <row r="2" spans="1:16" ht="35.65" customHeight="1">
      <c r="A2" s="114"/>
      <c r="B2" s="115"/>
      <c r="C2" s="115"/>
      <c r="D2" s="115"/>
      <c r="E2" s="115"/>
      <c r="F2" s="115"/>
      <c r="G2" s="115"/>
      <c r="H2" s="115"/>
      <c r="I2" s="121"/>
      <c r="J2" s="185"/>
      <c r="K2" s="185"/>
      <c r="L2" s="363" t="s">
        <v>692</v>
      </c>
      <c r="M2" s="363"/>
      <c r="N2" s="363"/>
      <c r="O2" s="363"/>
    </row>
    <row r="3" spans="1:16">
      <c r="A3" s="373"/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</row>
    <row r="4" spans="1:16" ht="31.5" customHeight="1">
      <c r="A4" s="374" t="s">
        <v>536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</row>
    <row r="5" spans="1:16" ht="29.25" customHeight="1">
      <c r="A5" s="356" t="s">
        <v>13</v>
      </c>
      <c r="B5" s="378" t="s">
        <v>94</v>
      </c>
      <c r="C5" s="356" t="s">
        <v>14</v>
      </c>
      <c r="D5" s="116" t="s">
        <v>15</v>
      </c>
      <c r="E5" s="357" t="s">
        <v>673</v>
      </c>
      <c r="F5" s="357"/>
      <c r="G5" s="357"/>
      <c r="H5" s="334"/>
      <c r="I5" s="334"/>
      <c r="J5" s="334"/>
      <c r="K5" s="334"/>
      <c r="L5" s="334"/>
      <c r="M5" s="334"/>
      <c r="N5" s="334"/>
      <c r="O5" s="334"/>
    </row>
    <row r="6" spans="1:16" ht="20.45" customHeight="1">
      <c r="A6" s="356"/>
      <c r="B6" s="379"/>
      <c r="C6" s="356"/>
      <c r="D6" s="116" t="s">
        <v>17</v>
      </c>
      <c r="E6" s="116" t="s">
        <v>18</v>
      </c>
      <c r="F6" s="116" t="s">
        <v>19</v>
      </c>
      <c r="G6" s="116" t="s">
        <v>20</v>
      </c>
      <c r="H6" s="117" t="s">
        <v>21</v>
      </c>
      <c r="I6" s="99" t="s">
        <v>22</v>
      </c>
      <c r="J6" s="186" t="s">
        <v>23</v>
      </c>
      <c r="K6" s="186" t="s">
        <v>347</v>
      </c>
      <c r="L6" s="186" t="s">
        <v>348</v>
      </c>
      <c r="M6" s="186" t="s">
        <v>349</v>
      </c>
      <c r="N6" s="186" t="s">
        <v>350</v>
      </c>
      <c r="O6" s="186" t="s">
        <v>351</v>
      </c>
    </row>
    <row r="7" spans="1:16" ht="15.75" thickBot="1">
      <c r="A7" s="89">
        <v>1</v>
      </c>
      <c r="B7" s="90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89">
        <v>9</v>
      </c>
      <c r="J7" s="89">
        <v>10</v>
      </c>
      <c r="K7" s="89">
        <v>11</v>
      </c>
      <c r="L7" s="89">
        <v>12</v>
      </c>
      <c r="M7" s="89">
        <v>13</v>
      </c>
      <c r="N7" s="89">
        <v>14</v>
      </c>
      <c r="O7" s="89">
        <v>15</v>
      </c>
    </row>
    <row r="8" spans="1:16" s="92" customFormat="1" ht="14.25" customHeight="1">
      <c r="A8" s="358"/>
      <c r="B8" s="376" t="s">
        <v>535</v>
      </c>
      <c r="C8" s="159" t="s">
        <v>17</v>
      </c>
      <c r="D8" s="133">
        <f>SUM(E8:O8)</f>
        <v>9085617.4755199999</v>
      </c>
      <c r="E8" s="133">
        <f t="shared" ref="E8:J8" si="0">SUM(E9:E12)</f>
        <v>66211.118999999992</v>
      </c>
      <c r="F8" s="133">
        <f t="shared" si="0"/>
        <v>81783.172999999995</v>
      </c>
      <c r="G8" s="133">
        <f t="shared" si="0"/>
        <v>72539.471000000005</v>
      </c>
      <c r="H8" s="133">
        <f t="shared" si="0"/>
        <v>393384.913</v>
      </c>
      <c r="I8" s="133">
        <f t="shared" si="0"/>
        <v>1621490.2280000001</v>
      </c>
      <c r="J8" s="187">
        <f t="shared" si="0"/>
        <v>3093430.3299999996</v>
      </c>
      <c r="K8" s="187">
        <f>SUM(K9:K12)</f>
        <v>1350448.3689999999</v>
      </c>
      <c r="L8" s="187">
        <f>SUM(L9:L12)</f>
        <v>1195359.4605399999</v>
      </c>
      <c r="M8" s="187">
        <f>SUM(M9:M12)</f>
        <v>272111.12914999999</v>
      </c>
      <c r="N8" s="187">
        <f>SUM(N9:N12)</f>
        <v>374489.25896000001</v>
      </c>
      <c r="O8" s="187">
        <f>SUM(O9:O12)</f>
        <v>564370.02387000003</v>
      </c>
      <c r="P8" s="166"/>
    </row>
    <row r="9" spans="1:16" s="139" customFormat="1" ht="27.4" customHeight="1">
      <c r="A9" s="359"/>
      <c r="B9" s="366"/>
      <c r="C9" s="91" t="s">
        <v>25</v>
      </c>
      <c r="D9" s="82">
        <f>SUM(E9:O9)</f>
        <v>4643373.0420000004</v>
      </c>
      <c r="E9" s="82">
        <v>0</v>
      </c>
      <c r="F9" s="82">
        <v>0</v>
      </c>
      <c r="G9" s="82">
        <v>0</v>
      </c>
      <c r="H9" s="96">
        <f>SUM(H14)</f>
        <v>196241.41</v>
      </c>
      <c r="I9" s="96">
        <f>SUM(I14)</f>
        <v>1368794.666</v>
      </c>
      <c r="J9" s="188">
        <f t="shared" ref="J9:O12" si="1">J14+J759+J780+J796</f>
        <v>2601240.7489999998</v>
      </c>
      <c r="K9" s="188">
        <f t="shared" si="1"/>
        <v>403570.81699999998</v>
      </c>
      <c r="L9" s="188">
        <f t="shared" si="1"/>
        <v>73525.399999999994</v>
      </c>
      <c r="M9" s="188">
        <f t="shared" si="1"/>
        <v>0</v>
      </c>
      <c r="N9" s="188">
        <f t="shared" si="1"/>
        <v>0</v>
      </c>
      <c r="O9" s="188">
        <f t="shared" si="1"/>
        <v>0</v>
      </c>
    </row>
    <row r="10" spans="1:16" s="93" customFormat="1">
      <c r="A10" s="358"/>
      <c r="B10" s="365"/>
      <c r="C10" s="88" t="s">
        <v>26</v>
      </c>
      <c r="D10" s="140">
        <f>SUM(E10:O10)</f>
        <v>2884661.04795</v>
      </c>
      <c r="E10" s="140">
        <f t="shared" ref="E10:I11" si="2">E15+E760+E781+E797</f>
        <v>12068.365</v>
      </c>
      <c r="F10" s="140">
        <f t="shared" si="2"/>
        <v>29313.718999999997</v>
      </c>
      <c r="G10" s="140">
        <f t="shared" si="2"/>
        <v>29654.145</v>
      </c>
      <c r="H10" s="127">
        <f t="shared" si="2"/>
        <v>128754.62799999998</v>
      </c>
      <c r="I10" s="127">
        <f t="shared" si="2"/>
        <v>160263.28900000002</v>
      </c>
      <c r="J10" s="188">
        <f t="shared" si="1"/>
        <v>239447.98800000001</v>
      </c>
      <c r="K10" s="188">
        <f t="shared" si="1"/>
        <v>689636.57200000004</v>
      </c>
      <c r="L10" s="188">
        <f t="shared" si="1"/>
        <v>761801.26599999983</v>
      </c>
      <c r="M10" s="188">
        <f t="shared" si="1"/>
        <v>89632.246270000003</v>
      </c>
      <c r="N10" s="188">
        <f t="shared" si="1"/>
        <v>263446.23648999998</v>
      </c>
      <c r="O10" s="188">
        <f t="shared" si="1"/>
        <v>480642.59318999999</v>
      </c>
    </row>
    <row r="11" spans="1:16" s="139" customFormat="1">
      <c r="A11" s="359"/>
      <c r="B11" s="366"/>
      <c r="C11" s="91" t="s">
        <v>27</v>
      </c>
      <c r="D11" s="82">
        <f>SUM(E11:O11)</f>
        <v>1557583.3855699999</v>
      </c>
      <c r="E11" s="82">
        <f t="shared" si="2"/>
        <v>54142.753999999994</v>
      </c>
      <c r="F11" s="82">
        <f t="shared" si="2"/>
        <v>52469.453999999998</v>
      </c>
      <c r="G11" s="82">
        <f t="shared" si="2"/>
        <v>42885.326000000001</v>
      </c>
      <c r="H11" s="96">
        <f t="shared" si="2"/>
        <v>68388.875</v>
      </c>
      <c r="I11" s="127">
        <f t="shared" si="2"/>
        <v>92432.272999999986</v>
      </c>
      <c r="J11" s="188">
        <f t="shared" si="1"/>
        <v>252741.59300000002</v>
      </c>
      <c r="K11" s="188">
        <f t="shared" si="1"/>
        <v>257240.97999999998</v>
      </c>
      <c r="L11" s="188">
        <f t="shared" si="1"/>
        <v>360032.79454000009</v>
      </c>
      <c r="M11" s="188">
        <f t="shared" si="1"/>
        <v>182478.88287999999</v>
      </c>
      <c r="N11" s="188">
        <f t="shared" si="1"/>
        <v>111043.02247</v>
      </c>
      <c r="O11" s="188">
        <f t="shared" si="1"/>
        <v>83727.430680000005</v>
      </c>
    </row>
    <row r="12" spans="1:16" s="94" customFormat="1" ht="15.75" thickBot="1">
      <c r="A12" s="358"/>
      <c r="B12" s="377"/>
      <c r="C12" s="88" t="s">
        <v>28</v>
      </c>
      <c r="D12" s="140">
        <f t="shared" ref="D12:D90" si="3">SUM(E12:O12)</f>
        <v>0</v>
      </c>
      <c r="E12" s="140">
        <v>0</v>
      </c>
      <c r="F12" s="140">
        <v>0</v>
      </c>
      <c r="G12" s="140">
        <v>0</v>
      </c>
      <c r="H12" s="140">
        <v>0</v>
      </c>
      <c r="I12" s="127">
        <v>0</v>
      </c>
      <c r="J12" s="188">
        <f t="shared" si="1"/>
        <v>0</v>
      </c>
      <c r="K12" s="188">
        <f t="shared" si="1"/>
        <v>0</v>
      </c>
      <c r="L12" s="188">
        <f t="shared" si="1"/>
        <v>0</v>
      </c>
      <c r="M12" s="188">
        <f t="shared" si="1"/>
        <v>0</v>
      </c>
      <c r="N12" s="188">
        <f t="shared" si="1"/>
        <v>0</v>
      </c>
      <c r="O12" s="188">
        <f t="shared" si="1"/>
        <v>0</v>
      </c>
    </row>
    <row r="13" spans="1:16" s="141" customFormat="1" ht="14.25" customHeight="1">
      <c r="A13" s="359">
        <v>1</v>
      </c>
      <c r="B13" s="364" t="s">
        <v>444</v>
      </c>
      <c r="C13" s="131" t="s">
        <v>17</v>
      </c>
      <c r="D13" s="132">
        <f>SUM(E13:O13)</f>
        <v>8647598.3826599997</v>
      </c>
      <c r="E13" s="132">
        <f>SUM(E14:E17)</f>
        <v>44451.608</v>
      </c>
      <c r="F13" s="132">
        <f>SUM(F14:F17)</f>
        <v>58464.266999999993</v>
      </c>
      <c r="G13" s="132">
        <f>SUM(G14:G17)</f>
        <v>50214.070999999996</v>
      </c>
      <c r="H13" s="132">
        <f>SUM(H14:H17)</f>
        <v>357078.554</v>
      </c>
      <c r="I13" s="132">
        <f t="shared" ref="I13:O13" si="4">SUM(I14:I17)</f>
        <v>1582336.34</v>
      </c>
      <c r="J13" s="187">
        <f t="shared" si="4"/>
        <v>3046421.3729999997</v>
      </c>
      <c r="K13" s="187">
        <f>SUM(K14:K17)</f>
        <v>1300615.926</v>
      </c>
      <c r="L13" s="187">
        <f t="shared" si="4"/>
        <v>1144238.3336799999</v>
      </c>
      <c r="M13" s="187">
        <f t="shared" si="4"/>
        <v>220874.90414999999</v>
      </c>
      <c r="N13" s="187">
        <f t="shared" si="4"/>
        <v>326251.03395999997</v>
      </c>
      <c r="O13" s="187">
        <f t="shared" si="4"/>
        <v>516651.97187000001</v>
      </c>
    </row>
    <row r="14" spans="1:16" s="93" customFormat="1" ht="13.5" customHeight="1">
      <c r="A14" s="358"/>
      <c r="B14" s="365"/>
      <c r="C14" s="88" t="s">
        <v>25</v>
      </c>
      <c r="D14" s="140">
        <f>SUM(E14:O14)</f>
        <v>4643373.0420000004</v>
      </c>
      <c r="E14" s="140">
        <v>0</v>
      </c>
      <c r="F14" s="140">
        <v>0</v>
      </c>
      <c r="G14" s="140">
        <v>0</v>
      </c>
      <c r="H14" s="140">
        <f>SUM(H214)</f>
        <v>196241.41</v>
      </c>
      <c r="I14" s="127">
        <f t="shared" ref="I14:O17" si="5">I19+I34+I69+I739+I749</f>
        <v>1368794.666</v>
      </c>
      <c r="J14" s="188">
        <f t="shared" si="5"/>
        <v>2601240.7489999998</v>
      </c>
      <c r="K14" s="188">
        <f t="shared" si="5"/>
        <v>403570.81699999998</v>
      </c>
      <c r="L14" s="188">
        <f t="shared" si="5"/>
        <v>73525.399999999994</v>
      </c>
      <c r="M14" s="188">
        <f t="shared" si="5"/>
        <v>0</v>
      </c>
      <c r="N14" s="188">
        <f t="shared" si="5"/>
        <v>0</v>
      </c>
      <c r="O14" s="188">
        <f t="shared" si="5"/>
        <v>0</v>
      </c>
    </row>
    <row r="15" spans="1:16" s="139" customFormat="1">
      <c r="A15" s="359"/>
      <c r="B15" s="366"/>
      <c r="C15" s="91" t="s">
        <v>26</v>
      </c>
      <c r="D15" s="82">
        <f>SUM(E15:O15)</f>
        <v>2884661.04795</v>
      </c>
      <c r="E15" s="82">
        <f>SUM(E25+E40+E45+E50+E75+E80+E85+E90+E95+E100+E105+E110+E115+E120+E125+E130+E135+E140)</f>
        <v>12068.365</v>
      </c>
      <c r="F15" s="82">
        <f>SUM(F25+F145)</f>
        <v>29313.718999999997</v>
      </c>
      <c r="G15" s="82">
        <f>SUM(G25+G145)</f>
        <v>29654.145</v>
      </c>
      <c r="H15" s="82">
        <f>SUM(H25+H145+H215+H335+H460)</f>
        <v>128754.62799999998</v>
      </c>
      <c r="I15" s="127">
        <f t="shared" si="5"/>
        <v>160263.28900000002</v>
      </c>
      <c r="J15" s="188">
        <f t="shared" si="5"/>
        <v>239447.98800000001</v>
      </c>
      <c r="K15" s="188">
        <f t="shared" si="5"/>
        <v>689636.57200000004</v>
      </c>
      <c r="L15" s="188">
        <f t="shared" si="5"/>
        <v>761801.26599999983</v>
      </c>
      <c r="M15" s="188">
        <f t="shared" si="5"/>
        <v>89632.246270000003</v>
      </c>
      <c r="N15" s="188">
        <f t="shared" si="5"/>
        <v>263446.23648999998</v>
      </c>
      <c r="O15" s="188">
        <f t="shared" si="5"/>
        <v>480642.59318999999</v>
      </c>
    </row>
    <row r="16" spans="1:16" s="93" customFormat="1">
      <c r="A16" s="358"/>
      <c r="B16" s="365"/>
      <c r="C16" s="88" t="s">
        <v>27</v>
      </c>
      <c r="D16" s="140">
        <f>SUM(E16:O16)</f>
        <v>1119564.2927100002</v>
      </c>
      <c r="E16" s="140">
        <f>SUM(E26+E41+E46+E51+E56+E61+E76+E81+E86+E91+E96+E101+E106+E111+E116+E121+E126+E131+E136+E141)</f>
        <v>32383.242999999999</v>
      </c>
      <c r="F16" s="140">
        <f>SUM(F26+F41+F46+F51+F56+F61+F76+F81+F86+F91+F96+F101+F106+F111+F116+F121+F126+F131+F136+F141+F146)</f>
        <v>29150.547999999999</v>
      </c>
      <c r="G16" s="140">
        <f>SUM(G26+G41+G46+G51+G56+G61+G76+G81+G86+G91+G96+G101+G106+G111+G116+G121+G126+G131+G136+G141+G146+G66+G151)</f>
        <v>20559.925999999996</v>
      </c>
      <c r="H16" s="140">
        <f>SUM(H26+H41+H46+H51+H56+H61+H76+H81+H86+H91+H96+H101+H106+H111+H116+H121+H126+H131+H136+H141+H146+H66+H151+H156+H161+H166+H171+H176+H181+H186+H191+H196+H201+H206+H211+H456+H461+H466+H471+H216+H336+H760)</f>
        <v>32082.516000000007</v>
      </c>
      <c r="I16" s="127">
        <f t="shared" si="5"/>
        <v>53278.384999999995</v>
      </c>
      <c r="J16" s="188">
        <f t="shared" si="5"/>
        <v>205732.63600000003</v>
      </c>
      <c r="K16" s="127">
        <f t="shared" si="5"/>
        <v>207408.53699999998</v>
      </c>
      <c r="L16" s="188">
        <f t="shared" si="5"/>
        <v>308911.66768000007</v>
      </c>
      <c r="M16" s="188">
        <f t="shared" si="5"/>
        <v>131242.65787999998</v>
      </c>
      <c r="N16" s="188">
        <f t="shared" si="5"/>
        <v>62804.797469999998</v>
      </c>
      <c r="O16" s="188">
        <f t="shared" si="5"/>
        <v>36009.378680000002</v>
      </c>
    </row>
    <row r="17" spans="1:15" s="142" customFormat="1" ht="15.75" thickBot="1">
      <c r="A17" s="359"/>
      <c r="B17" s="367"/>
      <c r="C17" s="91" t="s">
        <v>28</v>
      </c>
      <c r="D17" s="82">
        <f t="shared" si="3"/>
        <v>0</v>
      </c>
      <c r="E17" s="82">
        <v>0</v>
      </c>
      <c r="F17" s="82">
        <v>0</v>
      </c>
      <c r="G17" s="82">
        <v>0</v>
      </c>
      <c r="H17" s="82">
        <v>0</v>
      </c>
      <c r="I17" s="127">
        <f t="shared" si="5"/>
        <v>0</v>
      </c>
      <c r="J17" s="188">
        <f t="shared" si="5"/>
        <v>0</v>
      </c>
      <c r="K17" s="96">
        <f t="shared" si="5"/>
        <v>0</v>
      </c>
      <c r="L17" s="188">
        <f t="shared" si="5"/>
        <v>0</v>
      </c>
      <c r="M17" s="188">
        <f t="shared" si="5"/>
        <v>0</v>
      </c>
      <c r="N17" s="188">
        <f t="shared" si="5"/>
        <v>0</v>
      </c>
      <c r="O17" s="188">
        <f t="shared" si="5"/>
        <v>0</v>
      </c>
    </row>
    <row r="18" spans="1:15" s="126" customFormat="1" ht="24.2" customHeight="1">
      <c r="A18" s="335" t="s">
        <v>31</v>
      </c>
      <c r="B18" s="351" t="s">
        <v>434</v>
      </c>
      <c r="C18" s="160" t="s">
        <v>17</v>
      </c>
      <c r="D18" s="124">
        <f>SUM(E18:O18)</f>
        <v>770668.62607000011</v>
      </c>
      <c r="E18" s="124">
        <f>E19+E20+E21+E22</f>
        <v>12068.365</v>
      </c>
      <c r="F18" s="124">
        <f>F19+F20+F21+F22</f>
        <v>25824.084999999999</v>
      </c>
      <c r="G18" s="124">
        <f>G19+G20+G21+G22</f>
        <v>26097.440999999999</v>
      </c>
      <c r="H18" s="124">
        <f>H19+H20+H21+H22</f>
        <v>37916.038999999997</v>
      </c>
      <c r="I18" s="124">
        <f>I19+I20+I21+I22</f>
        <v>74597.284</v>
      </c>
      <c r="J18" s="189">
        <f t="shared" ref="J18:O18" si="6">J19+J20+J21+J22</f>
        <v>77307.28</v>
      </c>
      <c r="K18" s="189">
        <f>K19+K20+K21+K22</f>
        <v>86704.168000000005</v>
      </c>
      <c r="L18" s="189">
        <f t="shared" si="6"/>
        <v>86747.895999999993</v>
      </c>
      <c r="M18" s="189">
        <f t="shared" si="6"/>
        <v>89632.246270000003</v>
      </c>
      <c r="N18" s="189">
        <f t="shared" si="6"/>
        <v>123131.22861000001</v>
      </c>
      <c r="O18" s="189">
        <f t="shared" si="6"/>
        <v>130642.59319</v>
      </c>
    </row>
    <row r="19" spans="1:15" s="126" customFormat="1" ht="30.6" customHeight="1">
      <c r="A19" s="336"/>
      <c r="B19" s="352"/>
      <c r="C19" s="161" t="s">
        <v>25</v>
      </c>
      <c r="D19" s="124">
        <f>SUM(E19:O19)</f>
        <v>0</v>
      </c>
      <c r="E19" s="124">
        <f t="shared" ref="E19:O19" si="7">E24+E29</f>
        <v>0</v>
      </c>
      <c r="F19" s="124">
        <f t="shared" si="7"/>
        <v>0</v>
      </c>
      <c r="G19" s="124">
        <f t="shared" si="7"/>
        <v>0</v>
      </c>
      <c r="H19" s="124">
        <f t="shared" si="7"/>
        <v>0</v>
      </c>
      <c r="I19" s="124">
        <f t="shared" si="7"/>
        <v>0</v>
      </c>
      <c r="J19" s="189">
        <f t="shared" si="7"/>
        <v>0</v>
      </c>
      <c r="K19" s="189">
        <f t="shared" si="7"/>
        <v>0</v>
      </c>
      <c r="L19" s="189">
        <f t="shared" si="7"/>
        <v>0</v>
      </c>
      <c r="M19" s="189">
        <f t="shared" si="7"/>
        <v>0</v>
      </c>
      <c r="N19" s="189">
        <f t="shared" si="7"/>
        <v>0</v>
      </c>
      <c r="O19" s="189">
        <f t="shared" si="7"/>
        <v>0</v>
      </c>
    </row>
    <row r="20" spans="1:15" s="126" customFormat="1">
      <c r="A20" s="336"/>
      <c r="B20" s="352"/>
      <c r="C20" s="161" t="s">
        <v>26</v>
      </c>
      <c r="D20" s="124">
        <f>SUM(E20:O20)</f>
        <v>723270.68907000008</v>
      </c>
      <c r="E20" s="124">
        <f>E25+E30</f>
        <v>12068.365</v>
      </c>
      <c r="F20" s="124">
        <f>F25+F30</f>
        <v>25824.084999999999</v>
      </c>
      <c r="G20" s="124">
        <f t="shared" ref="G20:O20" si="8">G25+G30</f>
        <v>26097.440999999999</v>
      </c>
      <c r="H20" s="124">
        <f t="shared" si="8"/>
        <v>37916.038999999997</v>
      </c>
      <c r="I20" s="124">
        <f>I25+I30</f>
        <v>60253.99</v>
      </c>
      <c r="J20" s="189">
        <f t="shared" si="8"/>
        <v>66394.585000000006</v>
      </c>
      <c r="K20" s="189">
        <f>K25+K30</f>
        <v>72562.22</v>
      </c>
      <c r="L20" s="189">
        <f>L25+L30</f>
        <v>78747.895999999993</v>
      </c>
      <c r="M20" s="189">
        <f>M25+M30</f>
        <v>89632.246270000003</v>
      </c>
      <c r="N20" s="189">
        <f t="shared" si="8"/>
        <v>123131.22861000001</v>
      </c>
      <c r="O20" s="189">
        <f t="shared" si="8"/>
        <v>130642.59319</v>
      </c>
    </row>
    <row r="21" spans="1:15" s="126" customFormat="1">
      <c r="A21" s="336"/>
      <c r="B21" s="352"/>
      <c r="C21" s="161" t="s">
        <v>27</v>
      </c>
      <c r="D21" s="124">
        <f>SUM(E21:O21)</f>
        <v>47397.937000000005</v>
      </c>
      <c r="E21" s="124">
        <f t="shared" ref="E21:O21" si="9">E26+E31</f>
        <v>0</v>
      </c>
      <c r="F21" s="124">
        <f t="shared" si="9"/>
        <v>0</v>
      </c>
      <c r="G21" s="124">
        <f t="shared" si="9"/>
        <v>0</v>
      </c>
      <c r="H21" s="124">
        <f t="shared" si="9"/>
        <v>0</v>
      </c>
      <c r="I21" s="124">
        <f>I26+I31</f>
        <v>14343.294</v>
      </c>
      <c r="J21" s="189">
        <f>J26+J31</f>
        <v>10912.695</v>
      </c>
      <c r="K21" s="189">
        <f t="shared" si="9"/>
        <v>14141.948</v>
      </c>
      <c r="L21" s="189">
        <f>L26+L31</f>
        <v>8000</v>
      </c>
      <c r="M21" s="189">
        <f t="shared" si="9"/>
        <v>0</v>
      </c>
      <c r="N21" s="189">
        <f t="shared" si="9"/>
        <v>0</v>
      </c>
      <c r="O21" s="189">
        <f t="shared" si="9"/>
        <v>0</v>
      </c>
    </row>
    <row r="22" spans="1:15" s="126" customFormat="1">
      <c r="A22" s="371"/>
      <c r="B22" s="370"/>
      <c r="C22" s="161" t="s">
        <v>28</v>
      </c>
      <c r="D22" s="124">
        <f>SUM(E22:O22)</f>
        <v>0</v>
      </c>
      <c r="E22" s="124">
        <f t="shared" ref="E22:O22" si="10">E27+E32</f>
        <v>0</v>
      </c>
      <c r="F22" s="124">
        <f t="shared" si="10"/>
        <v>0</v>
      </c>
      <c r="G22" s="124">
        <f t="shared" si="10"/>
        <v>0</v>
      </c>
      <c r="H22" s="124">
        <f t="shared" si="10"/>
        <v>0</v>
      </c>
      <c r="I22" s="124">
        <f t="shared" si="10"/>
        <v>0</v>
      </c>
      <c r="J22" s="189">
        <f t="shared" si="10"/>
        <v>0</v>
      </c>
      <c r="K22" s="189">
        <f t="shared" si="10"/>
        <v>0</v>
      </c>
      <c r="L22" s="189">
        <f t="shared" si="10"/>
        <v>0</v>
      </c>
      <c r="M22" s="189">
        <f t="shared" si="10"/>
        <v>0</v>
      </c>
      <c r="N22" s="189">
        <f t="shared" si="10"/>
        <v>0</v>
      </c>
      <c r="O22" s="189">
        <f t="shared" si="10"/>
        <v>0</v>
      </c>
    </row>
    <row r="23" spans="1:15" s="171" customFormat="1" ht="22.5" customHeight="1">
      <c r="A23" s="368" t="s">
        <v>101</v>
      </c>
      <c r="B23" s="369" t="s">
        <v>569</v>
      </c>
      <c r="C23" s="169" t="s">
        <v>17</v>
      </c>
      <c r="D23" s="170">
        <f t="shared" si="3"/>
        <v>723270.68907000008</v>
      </c>
      <c r="E23" s="170">
        <f t="shared" ref="E23:L23" si="11">SUM(E24:E27)</f>
        <v>12068.365</v>
      </c>
      <c r="F23" s="170">
        <f t="shared" si="11"/>
        <v>25824.084999999999</v>
      </c>
      <c r="G23" s="170">
        <f t="shared" si="11"/>
        <v>26097.440999999999</v>
      </c>
      <c r="H23" s="170">
        <f t="shared" si="11"/>
        <v>37916.038999999997</v>
      </c>
      <c r="I23" s="170">
        <f t="shared" si="11"/>
        <v>60253.99</v>
      </c>
      <c r="J23" s="190">
        <f t="shared" si="11"/>
        <v>66394.585000000006</v>
      </c>
      <c r="K23" s="190">
        <f t="shared" si="11"/>
        <v>72562.22</v>
      </c>
      <c r="L23" s="188">
        <f t="shared" si="11"/>
        <v>78747.895999999993</v>
      </c>
      <c r="M23" s="188">
        <f>SUM(M24:M27)</f>
        <v>89632.246270000003</v>
      </c>
      <c r="N23" s="190">
        <f>SUM(N24:N27)</f>
        <v>123131.22861000001</v>
      </c>
      <c r="O23" s="190">
        <f>SUM(O24:O27)</f>
        <v>130642.59319</v>
      </c>
    </row>
    <row r="24" spans="1:15" s="171" customFormat="1" ht="26.45" customHeight="1">
      <c r="A24" s="349"/>
      <c r="B24" s="316"/>
      <c r="C24" s="172" t="s">
        <v>25</v>
      </c>
      <c r="D24" s="167">
        <f t="shared" si="3"/>
        <v>0</v>
      </c>
      <c r="E24" s="168">
        <v>0</v>
      </c>
      <c r="F24" s="168">
        <v>0</v>
      </c>
      <c r="G24" s="168">
        <v>0</v>
      </c>
      <c r="H24" s="168">
        <v>0</v>
      </c>
      <c r="I24" s="168">
        <v>0</v>
      </c>
      <c r="J24" s="191">
        <v>0</v>
      </c>
      <c r="K24" s="191">
        <v>0</v>
      </c>
      <c r="L24" s="192">
        <v>0</v>
      </c>
      <c r="M24" s="192">
        <v>0</v>
      </c>
      <c r="N24" s="191">
        <v>0</v>
      </c>
      <c r="O24" s="191">
        <v>0</v>
      </c>
    </row>
    <row r="25" spans="1:15" s="171" customFormat="1">
      <c r="A25" s="349"/>
      <c r="B25" s="316"/>
      <c r="C25" s="172" t="s">
        <v>26</v>
      </c>
      <c r="D25" s="167">
        <f t="shared" si="3"/>
        <v>723270.68907000008</v>
      </c>
      <c r="E25" s="168">
        <v>12068.365</v>
      </c>
      <c r="F25" s="168">
        <v>25824.084999999999</v>
      </c>
      <c r="G25" s="168">
        <v>26097.440999999999</v>
      </c>
      <c r="H25" s="168">
        <v>37916.038999999997</v>
      </c>
      <c r="I25" s="168">
        <v>60253.99</v>
      </c>
      <c r="J25" s="191">
        <v>66394.585000000006</v>
      </c>
      <c r="K25" s="191">
        <v>72562.22</v>
      </c>
      <c r="L25" s="191">
        <v>78747.895999999993</v>
      </c>
      <c r="M25" s="192">
        <v>89632.246270000003</v>
      </c>
      <c r="N25" s="192">
        <v>123131.22861000001</v>
      </c>
      <c r="O25" s="192">
        <v>130642.59319</v>
      </c>
    </row>
    <row r="26" spans="1:15" s="171" customFormat="1">
      <c r="A26" s="349"/>
      <c r="B26" s="316"/>
      <c r="C26" s="172" t="s">
        <v>27</v>
      </c>
      <c r="D26" s="167">
        <f t="shared" si="3"/>
        <v>0</v>
      </c>
      <c r="E26" s="168">
        <v>0</v>
      </c>
      <c r="F26" s="168">
        <v>0</v>
      </c>
      <c r="G26" s="168">
        <v>0</v>
      </c>
      <c r="H26" s="168">
        <v>0</v>
      </c>
      <c r="I26" s="168">
        <v>0</v>
      </c>
      <c r="J26" s="191">
        <v>0</v>
      </c>
      <c r="K26" s="191">
        <v>0</v>
      </c>
      <c r="L26" s="191">
        <v>0</v>
      </c>
      <c r="M26" s="191">
        <v>0</v>
      </c>
      <c r="N26" s="191">
        <v>0</v>
      </c>
      <c r="O26" s="191">
        <v>0</v>
      </c>
    </row>
    <row r="27" spans="1:15" s="171" customFormat="1" ht="20.100000000000001" customHeight="1">
      <c r="A27" s="350"/>
      <c r="B27" s="317"/>
      <c r="C27" s="172" t="s">
        <v>28</v>
      </c>
      <c r="D27" s="167">
        <f t="shared" si="3"/>
        <v>0</v>
      </c>
      <c r="E27" s="168">
        <v>0</v>
      </c>
      <c r="F27" s="168">
        <v>0</v>
      </c>
      <c r="G27" s="168">
        <v>0</v>
      </c>
      <c r="H27" s="168">
        <v>0</v>
      </c>
      <c r="I27" s="168">
        <v>0</v>
      </c>
      <c r="J27" s="191">
        <v>0</v>
      </c>
      <c r="K27" s="191">
        <v>0</v>
      </c>
      <c r="L27" s="191">
        <v>0</v>
      </c>
      <c r="M27" s="191">
        <v>0</v>
      </c>
      <c r="N27" s="191">
        <v>0</v>
      </c>
      <c r="O27" s="191">
        <v>0</v>
      </c>
    </row>
    <row r="28" spans="1:15" s="179" customFormat="1" ht="14.25" customHeight="1">
      <c r="A28" s="346" t="s">
        <v>415</v>
      </c>
      <c r="B28" s="369" t="s">
        <v>568</v>
      </c>
      <c r="C28" s="173" t="s">
        <v>17</v>
      </c>
      <c r="D28" s="167">
        <f t="shared" ref="D28:D37" si="12">SUM(E28:O28)</f>
        <v>47397.937000000005</v>
      </c>
      <c r="E28" s="167">
        <f t="shared" ref="E28:K28" si="13">SUM(E29:E32)</f>
        <v>0</v>
      </c>
      <c r="F28" s="167">
        <f t="shared" si="13"/>
        <v>0</v>
      </c>
      <c r="G28" s="167">
        <f t="shared" si="13"/>
        <v>0</v>
      </c>
      <c r="H28" s="167">
        <f t="shared" si="13"/>
        <v>0</v>
      </c>
      <c r="I28" s="167">
        <f t="shared" si="13"/>
        <v>14343.294</v>
      </c>
      <c r="J28" s="190">
        <f t="shared" si="13"/>
        <v>10912.695</v>
      </c>
      <c r="K28" s="190">
        <f t="shared" si="13"/>
        <v>14141.948</v>
      </c>
      <c r="L28" s="190">
        <f>SUM(L29:L32)</f>
        <v>8000</v>
      </c>
      <c r="M28" s="190">
        <f>SUM(M29:M32)</f>
        <v>0</v>
      </c>
      <c r="N28" s="190">
        <f>SUM(N29:N32)</f>
        <v>0</v>
      </c>
      <c r="O28" s="190">
        <f>SUM(O29:O32)</f>
        <v>0</v>
      </c>
    </row>
    <row r="29" spans="1:15" s="177" customFormat="1" ht="29.25" customHeight="1">
      <c r="A29" s="347"/>
      <c r="B29" s="383"/>
      <c r="C29" s="175" t="s">
        <v>25</v>
      </c>
      <c r="D29" s="170">
        <f t="shared" si="12"/>
        <v>0</v>
      </c>
      <c r="E29" s="176">
        <v>0</v>
      </c>
      <c r="F29" s="176">
        <v>0</v>
      </c>
      <c r="G29" s="176">
        <v>0</v>
      </c>
      <c r="H29" s="176">
        <v>0</v>
      </c>
      <c r="I29" s="176">
        <v>0</v>
      </c>
      <c r="J29" s="191">
        <v>0</v>
      </c>
      <c r="K29" s="191">
        <v>0</v>
      </c>
      <c r="L29" s="191">
        <v>0</v>
      </c>
      <c r="M29" s="191">
        <v>0</v>
      </c>
      <c r="N29" s="191">
        <v>0</v>
      </c>
      <c r="O29" s="191">
        <v>0</v>
      </c>
    </row>
    <row r="30" spans="1:15" s="171" customFormat="1">
      <c r="A30" s="348"/>
      <c r="B30" s="384"/>
      <c r="C30" s="178" t="s">
        <v>26</v>
      </c>
      <c r="D30" s="167">
        <f t="shared" si="12"/>
        <v>0</v>
      </c>
      <c r="E30" s="168">
        <v>0</v>
      </c>
      <c r="F30" s="168">
        <v>0</v>
      </c>
      <c r="G30" s="168">
        <v>0</v>
      </c>
      <c r="H30" s="168">
        <v>0</v>
      </c>
      <c r="I30" s="168">
        <v>0</v>
      </c>
      <c r="J30" s="191">
        <v>0</v>
      </c>
      <c r="K30" s="191">
        <v>0</v>
      </c>
      <c r="L30" s="191">
        <v>0</v>
      </c>
      <c r="M30" s="191">
        <v>0</v>
      </c>
      <c r="N30" s="191">
        <v>0</v>
      </c>
      <c r="O30" s="191">
        <v>0</v>
      </c>
    </row>
    <row r="31" spans="1:15" s="171" customFormat="1">
      <c r="A31" s="349"/>
      <c r="B31" s="316"/>
      <c r="C31" s="172" t="s">
        <v>27</v>
      </c>
      <c r="D31" s="167">
        <f t="shared" si="12"/>
        <v>47397.937000000005</v>
      </c>
      <c r="E31" s="168">
        <v>0</v>
      </c>
      <c r="F31" s="168">
        <v>0</v>
      </c>
      <c r="G31" s="168">
        <v>0</v>
      </c>
      <c r="H31" s="168">
        <v>0</v>
      </c>
      <c r="I31" s="168">
        <f>'ПРИЛОЖ 2 к постановлению'!M12</f>
        <v>14343.294</v>
      </c>
      <c r="J31" s="191">
        <f>'ПРИЛОЖ 2 к постановлению'!N12</f>
        <v>10912.695</v>
      </c>
      <c r="K31" s="191">
        <f>'ПРИЛОЖ 2 к постановлению'!O12</f>
        <v>14141.948</v>
      </c>
      <c r="L31" s="191">
        <f>'ПРИЛОЖ 2 к постановлению'!P12</f>
        <v>8000</v>
      </c>
      <c r="M31" s="191">
        <f>'ПРИЛОЖ 2 к постановлению'!Q12</f>
        <v>0</v>
      </c>
      <c r="N31" s="191">
        <f>'ПРИЛОЖ 2 к постановлению'!R12</f>
        <v>0</v>
      </c>
      <c r="O31" s="191">
        <f>'ПРИЛОЖ 2 к постановлению'!S12</f>
        <v>0</v>
      </c>
    </row>
    <row r="32" spans="1:15" s="171" customFormat="1">
      <c r="A32" s="350"/>
      <c r="B32" s="317"/>
      <c r="C32" s="172" t="s">
        <v>28</v>
      </c>
      <c r="D32" s="167">
        <f t="shared" si="12"/>
        <v>0</v>
      </c>
      <c r="E32" s="168">
        <v>0</v>
      </c>
      <c r="F32" s="168">
        <v>0</v>
      </c>
      <c r="G32" s="168">
        <v>0</v>
      </c>
      <c r="H32" s="168">
        <v>0</v>
      </c>
      <c r="I32" s="168">
        <v>0</v>
      </c>
      <c r="J32" s="191">
        <v>0</v>
      </c>
      <c r="K32" s="191">
        <v>0</v>
      </c>
      <c r="L32" s="191">
        <v>0</v>
      </c>
      <c r="M32" s="191">
        <v>0</v>
      </c>
      <c r="N32" s="191">
        <v>0</v>
      </c>
      <c r="O32" s="191">
        <v>0</v>
      </c>
    </row>
    <row r="33" spans="1:15" s="147" customFormat="1" ht="20.45" customHeight="1">
      <c r="A33" s="335" t="s">
        <v>34</v>
      </c>
      <c r="B33" s="351" t="s">
        <v>481</v>
      </c>
      <c r="C33" s="160" t="s">
        <v>17</v>
      </c>
      <c r="D33" s="124">
        <f t="shared" si="12"/>
        <v>95025.849000000002</v>
      </c>
      <c r="E33" s="124">
        <f t="shared" ref="E33:O33" si="14">E34+E35+E36+E37</f>
        <v>8762.5319999999992</v>
      </c>
      <c r="F33" s="124">
        <f>F34+F35+F36+F37</f>
        <v>7099.5539999999992</v>
      </c>
      <c r="G33" s="124">
        <f t="shared" si="14"/>
        <v>4451.1619999999994</v>
      </c>
      <c r="H33" s="124">
        <f t="shared" si="14"/>
        <v>5238.75</v>
      </c>
      <c r="I33" s="124">
        <f t="shared" si="14"/>
        <v>11007.776</v>
      </c>
      <c r="J33" s="189">
        <f>J34+J35+J36+J37</f>
        <v>11417.1</v>
      </c>
      <c r="K33" s="189">
        <f t="shared" si="14"/>
        <v>10386.486000000001</v>
      </c>
      <c r="L33" s="189">
        <f t="shared" si="14"/>
        <v>10662.489</v>
      </c>
      <c r="M33" s="189">
        <f t="shared" si="14"/>
        <v>9000</v>
      </c>
      <c r="N33" s="189">
        <f t="shared" si="14"/>
        <v>8500</v>
      </c>
      <c r="O33" s="189">
        <f t="shared" si="14"/>
        <v>8500</v>
      </c>
    </row>
    <row r="34" spans="1:15" s="147" customFormat="1" ht="30">
      <c r="A34" s="336"/>
      <c r="B34" s="352"/>
      <c r="C34" s="161" t="s">
        <v>25</v>
      </c>
      <c r="D34" s="124">
        <f t="shared" si="12"/>
        <v>0</v>
      </c>
      <c r="E34" s="124">
        <f t="shared" ref="E34:O34" si="15">E39+E44+E49+E54+E59</f>
        <v>0</v>
      </c>
      <c r="F34" s="124">
        <f t="shared" si="15"/>
        <v>0</v>
      </c>
      <c r="G34" s="124">
        <f t="shared" si="15"/>
        <v>0</v>
      </c>
      <c r="H34" s="124">
        <f t="shared" si="15"/>
        <v>0</v>
      </c>
      <c r="I34" s="124">
        <f t="shared" si="15"/>
        <v>0</v>
      </c>
      <c r="J34" s="189">
        <f t="shared" si="15"/>
        <v>0</v>
      </c>
      <c r="K34" s="189">
        <f t="shared" si="15"/>
        <v>0</v>
      </c>
      <c r="L34" s="189">
        <f t="shared" si="15"/>
        <v>0</v>
      </c>
      <c r="M34" s="189">
        <f t="shared" si="15"/>
        <v>0</v>
      </c>
      <c r="N34" s="189">
        <f t="shared" si="15"/>
        <v>0</v>
      </c>
      <c r="O34" s="189">
        <f t="shared" si="15"/>
        <v>0</v>
      </c>
    </row>
    <row r="35" spans="1:15" s="147" customFormat="1">
      <c r="A35" s="336"/>
      <c r="B35" s="352"/>
      <c r="C35" s="161" t="s">
        <v>26</v>
      </c>
      <c r="D35" s="124">
        <f t="shared" si="12"/>
        <v>0</v>
      </c>
      <c r="E35" s="124">
        <f t="shared" ref="E35:O35" si="16">E40+E45+E50+E55+E60</f>
        <v>0</v>
      </c>
      <c r="F35" s="124">
        <f t="shared" si="16"/>
        <v>0</v>
      </c>
      <c r="G35" s="124">
        <f t="shared" si="16"/>
        <v>0</v>
      </c>
      <c r="H35" s="124">
        <f t="shared" si="16"/>
        <v>0</v>
      </c>
      <c r="I35" s="124">
        <f t="shared" si="16"/>
        <v>0</v>
      </c>
      <c r="J35" s="189">
        <f t="shared" si="16"/>
        <v>0</v>
      </c>
      <c r="K35" s="189">
        <f t="shared" si="16"/>
        <v>0</v>
      </c>
      <c r="L35" s="189">
        <f>L40+L45+L50+L55+L60</f>
        <v>0</v>
      </c>
      <c r="M35" s="189">
        <f t="shared" si="16"/>
        <v>0</v>
      </c>
      <c r="N35" s="189">
        <f t="shared" si="16"/>
        <v>0</v>
      </c>
      <c r="O35" s="189">
        <f t="shared" si="16"/>
        <v>0</v>
      </c>
    </row>
    <row r="36" spans="1:15" s="147" customFormat="1">
      <c r="A36" s="336"/>
      <c r="B36" s="352"/>
      <c r="C36" s="161" t="s">
        <v>27</v>
      </c>
      <c r="D36" s="124">
        <f t="shared" si="12"/>
        <v>95025.849000000002</v>
      </c>
      <c r="E36" s="124">
        <f>E41+E46+E51+E56+E61</f>
        <v>8762.5319999999992</v>
      </c>
      <c r="F36" s="124">
        <f>F41+F46+F51+F56+F61</f>
        <v>7099.5539999999992</v>
      </c>
      <c r="G36" s="124">
        <f t="shared" ref="G36:O36" si="17">G41+G46+G51+G56+G61</f>
        <v>4451.1619999999994</v>
      </c>
      <c r="H36" s="124">
        <f t="shared" si="17"/>
        <v>5238.75</v>
      </c>
      <c r="I36" s="124">
        <f t="shared" si="17"/>
        <v>11007.776</v>
      </c>
      <c r="J36" s="189">
        <f>J41+J46+J51+J56+J61</f>
        <v>11417.1</v>
      </c>
      <c r="K36" s="189">
        <f t="shared" si="17"/>
        <v>10386.486000000001</v>
      </c>
      <c r="L36" s="189">
        <f t="shared" si="17"/>
        <v>10662.489</v>
      </c>
      <c r="M36" s="189">
        <f t="shared" si="17"/>
        <v>9000</v>
      </c>
      <c r="N36" s="189">
        <f t="shared" si="17"/>
        <v>8500</v>
      </c>
      <c r="O36" s="189">
        <f t="shared" si="17"/>
        <v>8500</v>
      </c>
    </row>
    <row r="37" spans="1:15" s="147" customFormat="1">
      <c r="A37" s="371"/>
      <c r="B37" s="370"/>
      <c r="C37" s="161" t="s">
        <v>28</v>
      </c>
      <c r="D37" s="124">
        <f t="shared" si="12"/>
        <v>0</v>
      </c>
      <c r="E37" s="124">
        <f t="shared" ref="E37:O37" si="18">E42+E47+E52+E57+E62</f>
        <v>0</v>
      </c>
      <c r="F37" s="124">
        <f t="shared" si="18"/>
        <v>0</v>
      </c>
      <c r="G37" s="124">
        <f t="shared" si="18"/>
        <v>0</v>
      </c>
      <c r="H37" s="124">
        <f t="shared" si="18"/>
        <v>0</v>
      </c>
      <c r="I37" s="124">
        <f t="shared" si="18"/>
        <v>0</v>
      </c>
      <c r="J37" s="189">
        <f t="shared" si="18"/>
        <v>0</v>
      </c>
      <c r="K37" s="189">
        <f t="shared" si="18"/>
        <v>0</v>
      </c>
      <c r="L37" s="189">
        <f t="shared" si="18"/>
        <v>0</v>
      </c>
      <c r="M37" s="189">
        <f t="shared" si="18"/>
        <v>0</v>
      </c>
      <c r="N37" s="189">
        <f t="shared" si="18"/>
        <v>0</v>
      </c>
      <c r="O37" s="189">
        <f t="shared" si="18"/>
        <v>0</v>
      </c>
    </row>
    <row r="38" spans="1:15" s="171" customFormat="1">
      <c r="A38" s="356" t="s">
        <v>102</v>
      </c>
      <c r="B38" s="312" t="s">
        <v>656</v>
      </c>
      <c r="C38" s="169" t="s">
        <v>17</v>
      </c>
      <c r="D38" s="170">
        <f t="shared" si="3"/>
        <v>3000</v>
      </c>
      <c r="E38" s="170">
        <f t="shared" ref="E38:M38" si="19">SUM(E39:E42)</f>
        <v>3000</v>
      </c>
      <c r="F38" s="170">
        <f t="shared" si="19"/>
        <v>0</v>
      </c>
      <c r="G38" s="170">
        <f t="shared" si="19"/>
        <v>0</v>
      </c>
      <c r="H38" s="170">
        <f t="shared" si="19"/>
        <v>0</v>
      </c>
      <c r="I38" s="170">
        <f t="shared" si="19"/>
        <v>0</v>
      </c>
      <c r="J38" s="190">
        <f t="shared" si="19"/>
        <v>0</v>
      </c>
      <c r="K38" s="190">
        <f t="shared" si="19"/>
        <v>0</v>
      </c>
      <c r="L38" s="190">
        <f t="shared" si="19"/>
        <v>0</v>
      </c>
      <c r="M38" s="190">
        <f t="shared" si="19"/>
        <v>0</v>
      </c>
      <c r="N38" s="190">
        <f>SUM(N39:N42)</f>
        <v>0</v>
      </c>
      <c r="O38" s="190">
        <f>SUM(O39:O42)</f>
        <v>0</v>
      </c>
    </row>
    <row r="39" spans="1:15" s="171" customFormat="1" ht="30">
      <c r="A39" s="355"/>
      <c r="B39" s="313"/>
      <c r="C39" s="172" t="s">
        <v>25</v>
      </c>
      <c r="D39" s="167">
        <f t="shared" si="3"/>
        <v>0</v>
      </c>
      <c r="E39" s="168">
        <v>0</v>
      </c>
      <c r="F39" s="168">
        <v>0</v>
      </c>
      <c r="G39" s="168">
        <v>0</v>
      </c>
      <c r="H39" s="168">
        <v>0</v>
      </c>
      <c r="I39" s="168">
        <v>0</v>
      </c>
      <c r="J39" s="191">
        <v>0</v>
      </c>
      <c r="K39" s="191">
        <v>0</v>
      </c>
      <c r="L39" s="191">
        <v>0</v>
      </c>
      <c r="M39" s="191">
        <v>0</v>
      </c>
      <c r="N39" s="191">
        <v>0</v>
      </c>
      <c r="O39" s="191">
        <v>0</v>
      </c>
    </row>
    <row r="40" spans="1:15" s="171" customFormat="1">
      <c r="A40" s="355"/>
      <c r="B40" s="313"/>
      <c r="C40" s="172" t="s">
        <v>26</v>
      </c>
      <c r="D40" s="167">
        <f t="shared" si="3"/>
        <v>0</v>
      </c>
      <c r="E40" s="168">
        <v>0</v>
      </c>
      <c r="F40" s="168">
        <v>0</v>
      </c>
      <c r="G40" s="168">
        <v>0</v>
      </c>
      <c r="H40" s="168">
        <v>0</v>
      </c>
      <c r="I40" s="168">
        <v>0</v>
      </c>
      <c r="J40" s="191">
        <v>0</v>
      </c>
      <c r="K40" s="191">
        <v>0</v>
      </c>
      <c r="L40" s="191">
        <v>0</v>
      </c>
      <c r="M40" s="191">
        <v>0</v>
      </c>
      <c r="N40" s="191">
        <v>0</v>
      </c>
      <c r="O40" s="191">
        <v>0</v>
      </c>
    </row>
    <row r="41" spans="1:15" s="171" customFormat="1">
      <c r="A41" s="355"/>
      <c r="B41" s="313"/>
      <c r="C41" s="172" t="s">
        <v>27</v>
      </c>
      <c r="D41" s="167">
        <f t="shared" si="3"/>
        <v>3000</v>
      </c>
      <c r="E41" s="168">
        <f>п2!I12</f>
        <v>3000</v>
      </c>
      <c r="F41" s="168">
        <f>п2!J12</f>
        <v>0</v>
      </c>
      <c r="G41" s="168">
        <f>п2!K12</f>
        <v>0</v>
      </c>
      <c r="H41" s="168">
        <f>п2!L12</f>
        <v>0</v>
      </c>
      <c r="I41" s="168">
        <f>п2!M12</f>
        <v>0</v>
      </c>
      <c r="J41" s="191">
        <f>п2!N12</f>
        <v>0</v>
      </c>
      <c r="K41" s="191">
        <v>0</v>
      </c>
      <c r="L41" s="191">
        <v>0</v>
      </c>
      <c r="M41" s="191">
        <v>0</v>
      </c>
      <c r="N41" s="191">
        <v>0</v>
      </c>
      <c r="O41" s="191">
        <v>0</v>
      </c>
    </row>
    <row r="42" spans="1:15" s="171" customFormat="1">
      <c r="A42" s="355"/>
      <c r="B42" s="313"/>
      <c r="C42" s="172" t="s">
        <v>28</v>
      </c>
      <c r="D42" s="167">
        <f t="shared" si="3"/>
        <v>0</v>
      </c>
      <c r="E42" s="168">
        <v>0</v>
      </c>
      <c r="F42" s="168">
        <v>0</v>
      </c>
      <c r="G42" s="168">
        <v>0</v>
      </c>
      <c r="H42" s="168">
        <v>0</v>
      </c>
      <c r="I42" s="168">
        <v>0</v>
      </c>
      <c r="J42" s="191">
        <v>0</v>
      </c>
      <c r="K42" s="191">
        <v>0</v>
      </c>
      <c r="L42" s="191">
        <v>0</v>
      </c>
      <c r="M42" s="191">
        <v>0</v>
      </c>
      <c r="N42" s="191">
        <v>0</v>
      </c>
      <c r="O42" s="191">
        <v>0</v>
      </c>
    </row>
    <row r="43" spans="1:15" s="174" customFormat="1">
      <c r="A43" s="355" t="s">
        <v>128</v>
      </c>
      <c r="B43" s="312" t="s">
        <v>657</v>
      </c>
      <c r="C43" s="173" t="s">
        <v>17</v>
      </c>
      <c r="D43" s="167">
        <f t="shared" si="3"/>
        <v>82764.673999999999</v>
      </c>
      <c r="E43" s="167">
        <f t="shared" ref="E43:O43" si="20">SUM(E44:E47)</f>
        <v>3762.5320000000002</v>
      </c>
      <c r="F43" s="167">
        <f t="shared" si="20"/>
        <v>2000</v>
      </c>
      <c r="G43" s="167">
        <f t="shared" si="20"/>
        <v>2428.6619999999998</v>
      </c>
      <c r="H43" s="167">
        <f t="shared" si="20"/>
        <v>5099.6289999999999</v>
      </c>
      <c r="I43" s="167">
        <f t="shared" si="20"/>
        <v>11007.776</v>
      </c>
      <c r="J43" s="190">
        <f t="shared" si="20"/>
        <v>11417.1</v>
      </c>
      <c r="K43" s="190">
        <f t="shared" si="20"/>
        <v>10386.486000000001</v>
      </c>
      <c r="L43" s="190">
        <f t="shared" si="20"/>
        <v>10662.489</v>
      </c>
      <c r="M43" s="190">
        <f t="shared" si="20"/>
        <v>9000</v>
      </c>
      <c r="N43" s="190">
        <f t="shared" si="20"/>
        <v>8500</v>
      </c>
      <c r="O43" s="190">
        <f t="shared" si="20"/>
        <v>8500</v>
      </c>
    </row>
    <row r="44" spans="1:15" s="177" customFormat="1" ht="30">
      <c r="A44" s="356"/>
      <c r="B44" s="329"/>
      <c r="C44" s="175" t="s">
        <v>25</v>
      </c>
      <c r="D44" s="170">
        <f t="shared" si="3"/>
        <v>0</v>
      </c>
      <c r="E44" s="176">
        <v>0</v>
      </c>
      <c r="F44" s="176">
        <v>0</v>
      </c>
      <c r="G44" s="176">
        <v>0</v>
      </c>
      <c r="H44" s="176">
        <v>0</v>
      </c>
      <c r="I44" s="176">
        <v>0</v>
      </c>
      <c r="J44" s="191">
        <v>0</v>
      </c>
      <c r="K44" s="191">
        <v>0</v>
      </c>
      <c r="L44" s="191">
        <v>0</v>
      </c>
      <c r="M44" s="191">
        <v>0</v>
      </c>
      <c r="N44" s="191">
        <v>0</v>
      </c>
      <c r="O44" s="191">
        <v>0</v>
      </c>
    </row>
    <row r="45" spans="1:15" s="171" customFormat="1">
      <c r="A45" s="357"/>
      <c r="B45" s="312"/>
      <c r="C45" s="178" t="s">
        <v>26</v>
      </c>
      <c r="D45" s="167">
        <f t="shared" si="3"/>
        <v>0</v>
      </c>
      <c r="E45" s="168">
        <v>0</v>
      </c>
      <c r="F45" s="168">
        <v>0</v>
      </c>
      <c r="G45" s="168">
        <v>0</v>
      </c>
      <c r="H45" s="168">
        <v>0</v>
      </c>
      <c r="I45" s="168">
        <v>0</v>
      </c>
      <c r="J45" s="191">
        <v>0</v>
      </c>
      <c r="K45" s="191">
        <v>0</v>
      </c>
      <c r="L45" s="191">
        <v>0</v>
      </c>
      <c r="M45" s="191">
        <v>0</v>
      </c>
      <c r="N45" s="191">
        <v>0</v>
      </c>
      <c r="O45" s="191">
        <v>0</v>
      </c>
    </row>
    <row r="46" spans="1:15" s="171" customFormat="1">
      <c r="A46" s="355"/>
      <c r="B46" s="313"/>
      <c r="C46" s="172" t="s">
        <v>27</v>
      </c>
      <c r="D46" s="167">
        <f>SUM(E46:O46)</f>
        <v>82764.673999999999</v>
      </c>
      <c r="E46" s="168">
        <f>п2!I11</f>
        <v>3762.5320000000002</v>
      </c>
      <c r="F46" s="168">
        <f>п2!J11</f>
        <v>2000</v>
      </c>
      <c r="G46" s="168">
        <f>п2!K11</f>
        <v>2428.6619999999998</v>
      </c>
      <c r="H46" s="168">
        <v>5099.6289999999999</v>
      </c>
      <c r="I46" s="168">
        <f>'ПРИЛОЖ 2 к постановлению'!M15</f>
        <v>11007.776</v>
      </c>
      <c r="J46" s="191">
        <f>'ПРИЛОЖ 2 к постановлению'!N15</f>
        <v>11417.1</v>
      </c>
      <c r="K46" s="191">
        <f>'ПРИЛОЖ 2 к постановлению'!O15</f>
        <v>10386.486000000001</v>
      </c>
      <c r="L46" s="191">
        <f>'ПРИЛОЖ 2 к постановлению'!P15</f>
        <v>10662.489</v>
      </c>
      <c r="M46" s="191">
        <f>'ПРИЛОЖ 2 к постановлению'!Q15</f>
        <v>9000</v>
      </c>
      <c r="N46" s="191">
        <f>'ПРИЛОЖ 2 к постановлению'!R15</f>
        <v>8500</v>
      </c>
      <c r="O46" s="191">
        <f>'ПРИЛОЖ 2 к постановлению'!S15</f>
        <v>8500</v>
      </c>
    </row>
    <row r="47" spans="1:15" s="171" customFormat="1">
      <c r="A47" s="355"/>
      <c r="B47" s="313"/>
      <c r="C47" s="172" t="s">
        <v>28</v>
      </c>
      <c r="D47" s="167">
        <f t="shared" si="3"/>
        <v>0</v>
      </c>
      <c r="E47" s="168">
        <v>0</v>
      </c>
      <c r="F47" s="168">
        <v>0</v>
      </c>
      <c r="G47" s="168">
        <v>0</v>
      </c>
      <c r="H47" s="168">
        <v>0</v>
      </c>
      <c r="I47" s="168">
        <v>0</v>
      </c>
      <c r="J47" s="191">
        <v>0</v>
      </c>
      <c r="K47" s="191">
        <v>0</v>
      </c>
      <c r="L47" s="191">
        <v>0</v>
      </c>
      <c r="M47" s="191">
        <v>0</v>
      </c>
      <c r="N47" s="191">
        <v>0</v>
      </c>
      <c r="O47" s="191">
        <v>0</v>
      </c>
    </row>
    <row r="48" spans="1:15" s="174" customFormat="1">
      <c r="A48" s="355" t="s">
        <v>104</v>
      </c>
      <c r="B48" s="312" t="s">
        <v>658</v>
      </c>
      <c r="C48" s="173" t="s">
        <v>17</v>
      </c>
      <c r="D48" s="167">
        <f t="shared" si="3"/>
        <v>1553.778</v>
      </c>
      <c r="E48" s="167">
        <f t="shared" ref="E48:O48" si="21">SUM(E49:E52)</f>
        <v>1500</v>
      </c>
      <c r="F48" s="167">
        <f t="shared" si="21"/>
        <v>53.777999999999999</v>
      </c>
      <c r="G48" s="167">
        <f t="shared" si="21"/>
        <v>0</v>
      </c>
      <c r="H48" s="167">
        <f t="shared" si="21"/>
        <v>0</v>
      </c>
      <c r="I48" s="167">
        <f t="shared" si="21"/>
        <v>0</v>
      </c>
      <c r="J48" s="190">
        <f t="shared" si="21"/>
        <v>0</v>
      </c>
      <c r="K48" s="190">
        <f t="shared" si="21"/>
        <v>0</v>
      </c>
      <c r="L48" s="190">
        <f t="shared" si="21"/>
        <v>0</v>
      </c>
      <c r="M48" s="190">
        <f t="shared" si="21"/>
        <v>0</v>
      </c>
      <c r="N48" s="190">
        <f t="shared" si="21"/>
        <v>0</v>
      </c>
      <c r="O48" s="190">
        <f t="shared" si="21"/>
        <v>0</v>
      </c>
    </row>
    <row r="49" spans="1:15" s="177" customFormat="1" ht="30">
      <c r="A49" s="356"/>
      <c r="B49" s="329"/>
      <c r="C49" s="175" t="s">
        <v>25</v>
      </c>
      <c r="D49" s="170">
        <f t="shared" si="3"/>
        <v>0</v>
      </c>
      <c r="E49" s="176">
        <v>0</v>
      </c>
      <c r="F49" s="176">
        <v>0</v>
      </c>
      <c r="G49" s="176">
        <v>0</v>
      </c>
      <c r="H49" s="176">
        <v>0</v>
      </c>
      <c r="I49" s="176">
        <v>0</v>
      </c>
      <c r="J49" s="191">
        <v>0</v>
      </c>
      <c r="K49" s="191">
        <v>0</v>
      </c>
      <c r="L49" s="191">
        <v>0</v>
      </c>
      <c r="M49" s="191">
        <v>0</v>
      </c>
      <c r="N49" s="191">
        <v>0</v>
      </c>
      <c r="O49" s="191">
        <v>0</v>
      </c>
    </row>
    <row r="50" spans="1:15" s="171" customFormat="1">
      <c r="A50" s="357"/>
      <c r="B50" s="312"/>
      <c r="C50" s="178" t="s">
        <v>26</v>
      </c>
      <c r="D50" s="167">
        <f t="shared" si="3"/>
        <v>0</v>
      </c>
      <c r="E50" s="168">
        <v>0</v>
      </c>
      <c r="F50" s="168">
        <v>0</v>
      </c>
      <c r="G50" s="168">
        <v>0</v>
      </c>
      <c r="H50" s="168">
        <v>0</v>
      </c>
      <c r="I50" s="168">
        <v>0</v>
      </c>
      <c r="J50" s="191">
        <v>0</v>
      </c>
      <c r="K50" s="191">
        <v>0</v>
      </c>
      <c r="L50" s="191">
        <v>0</v>
      </c>
      <c r="M50" s="191">
        <v>0</v>
      </c>
      <c r="N50" s="191">
        <v>0</v>
      </c>
      <c r="O50" s="191">
        <v>0</v>
      </c>
    </row>
    <row r="51" spans="1:15" s="171" customFormat="1">
      <c r="A51" s="355"/>
      <c r="B51" s="313"/>
      <c r="C51" s="172" t="s">
        <v>27</v>
      </c>
      <c r="D51" s="167">
        <f t="shared" si="3"/>
        <v>1553.778</v>
      </c>
      <c r="E51" s="168">
        <f>п2!I13</f>
        <v>1500</v>
      </c>
      <c r="F51" s="168">
        <f>п2!J13</f>
        <v>53.777999999999999</v>
      </c>
      <c r="G51" s="168">
        <f>п2!K13</f>
        <v>0</v>
      </c>
      <c r="H51" s="168">
        <f>п2!L13</f>
        <v>0</v>
      </c>
      <c r="I51" s="168">
        <f>п2!M13</f>
        <v>0</v>
      </c>
      <c r="J51" s="191">
        <f>п2!N13</f>
        <v>0</v>
      </c>
      <c r="K51" s="191">
        <v>0</v>
      </c>
      <c r="L51" s="191">
        <v>0</v>
      </c>
      <c r="M51" s="191">
        <v>0</v>
      </c>
      <c r="N51" s="191">
        <v>0</v>
      </c>
      <c r="O51" s="191">
        <v>0</v>
      </c>
    </row>
    <row r="52" spans="1:15" s="171" customFormat="1">
      <c r="A52" s="355"/>
      <c r="B52" s="313"/>
      <c r="C52" s="172" t="s">
        <v>28</v>
      </c>
      <c r="D52" s="167">
        <f t="shared" si="3"/>
        <v>0</v>
      </c>
      <c r="E52" s="168">
        <v>0</v>
      </c>
      <c r="F52" s="168">
        <v>0</v>
      </c>
      <c r="G52" s="168">
        <v>0</v>
      </c>
      <c r="H52" s="168">
        <v>0</v>
      </c>
      <c r="I52" s="168">
        <v>0</v>
      </c>
      <c r="J52" s="191">
        <v>0</v>
      </c>
      <c r="K52" s="191">
        <v>0</v>
      </c>
      <c r="L52" s="191">
        <v>0</v>
      </c>
      <c r="M52" s="191">
        <v>0</v>
      </c>
      <c r="N52" s="191">
        <v>0</v>
      </c>
      <c r="O52" s="191">
        <v>0</v>
      </c>
    </row>
    <row r="53" spans="1:15" s="174" customFormat="1">
      <c r="A53" s="362" t="s">
        <v>141</v>
      </c>
      <c r="B53" s="312" t="s">
        <v>659</v>
      </c>
      <c r="C53" s="173" t="s">
        <v>17</v>
      </c>
      <c r="D53" s="167">
        <f t="shared" si="3"/>
        <v>5262.6090000000004</v>
      </c>
      <c r="E53" s="167">
        <f t="shared" ref="E53:N53" si="22">SUM(E54:E57)</f>
        <v>500</v>
      </c>
      <c r="F53" s="167">
        <f t="shared" si="22"/>
        <v>2934.442</v>
      </c>
      <c r="G53" s="167">
        <f t="shared" si="22"/>
        <v>1828.1669999999999</v>
      </c>
      <c r="H53" s="167">
        <f t="shared" si="22"/>
        <v>0</v>
      </c>
      <c r="I53" s="167">
        <f t="shared" si="22"/>
        <v>0</v>
      </c>
      <c r="J53" s="190">
        <f t="shared" si="22"/>
        <v>0</v>
      </c>
      <c r="K53" s="190">
        <f t="shared" si="22"/>
        <v>0</v>
      </c>
      <c r="L53" s="190">
        <f t="shared" si="22"/>
        <v>0</v>
      </c>
      <c r="M53" s="190">
        <f t="shared" si="22"/>
        <v>0</v>
      </c>
      <c r="N53" s="190">
        <f t="shared" si="22"/>
        <v>0</v>
      </c>
      <c r="O53" s="190">
        <f>SUM(O54:O57)</f>
        <v>0</v>
      </c>
    </row>
    <row r="54" spans="1:15" s="177" customFormat="1" ht="30">
      <c r="A54" s="356"/>
      <c r="B54" s="329"/>
      <c r="C54" s="175" t="s">
        <v>25</v>
      </c>
      <c r="D54" s="170">
        <f t="shared" si="3"/>
        <v>0</v>
      </c>
      <c r="E54" s="176">
        <v>0</v>
      </c>
      <c r="F54" s="176">
        <v>0</v>
      </c>
      <c r="G54" s="176">
        <v>0</v>
      </c>
      <c r="H54" s="176">
        <v>0</v>
      </c>
      <c r="I54" s="176">
        <v>0</v>
      </c>
      <c r="J54" s="191">
        <v>0</v>
      </c>
      <c r="K54" s="191">
        <v>0</v>
      </c>
      <c r="L54" s="191">
        <v>0</v>
      </c>
      <c r="M54" s="191">
        <v>0</v>
      </c>
      <c r="N54" s="191">
        <v>0</v>
      </c>
      <c r="O54" s="191">
        <v>0</v>
      </c>
    </row>
    <row r="55" spans="1:15" s="171" customFormat="1">
      <c r="A55" s="357"/>
      <c r="B55" s="312"/>
      <c r="C55" s="178" t="s">
        <v>26</v>
      </c>
      <c r="D55" s="167">
        <f t="shared" si="3"/>
        <v>0</v>
      </c>
      <c r="E55" s="168">
        <v>0</v>
      </c>
      <c r="F55" s="168">
        <v>0</v>
      </c>
      <c r="G55" s="168">
        <v>0</v>
      </c>
      <c r="H55" s="168">
        <v>0</v>
      </c>
      <c r="I55" s="168">
        <v>0</v>
      </c>
      <c r="J55" s="191">
        <v>0</v>
      </c>
      <c r="K55" s="191">
        <v>0</v>
      </c>
      <c r="L55" s="191">
        <v>0</v>
      </c>
      <c r="M55" s="191">
        <v>0</v>
      </c>
      <c r="N55" s="191">
        <v>0</v>
      </c>
      <c r="O55" s="191">
        <v>0</v>
      </c>
    </row>
    <row r="56" spans="1:15" s="171" customFormat="1">
      <c r="A56" s="355"/>
      <c r="B56" s="313"/>
      <c r="C56" s="172" t="s">
        <v>27</v>
      </c>
      <c r="D56" s="167">
        <f t="shared" si="3"/>
        <v>5262.6090000000004</v>
      </c>
      <c r="E56" s="168">
        <v>500</v>
      </c>
      <c r="F56" s="168">
        <f>п2!J14</f>
        <v>2934.442</v>
      </c>
      <c r="G56" s="168">
        <f>п2!K14</f>
        <v>1828.1669999999999</v>
      </c>
      <c r="H56" s="168">
        <v>0</v>
      </c>
      <c r="I56" s="168">
        <f>п2!M19</f>
        <v>0</v>
      </c>
      <c r="J56" s="191">
        <f>п2!N19</f>
        <v>0</v>
      </c>
      <c r="K56" s="191">
        <v>0</v>
      </c>
      <c r="L56" s="191">
        <v>0</v>
      </c>
      <c r="M56" s="191">
        <v>0</v>
      </c>
      <c r="N56" s="191">
        <v>0</v>
      </c>
      <c r="O56" s="191">
        <v>0</v>
      </c>
    </row>
    <row r="57" spans="1:15" s="171" customFormat="1">
      <c r="A57" s="355"/>
      <c r="B57" s="313"/>
      <c r="C57" s="172" t="s">
        <v>28</v>
      </c>
      <c r="D57" s="167">
        <f t="shared" si="3"/>
        <v>0</v>
      </c>
      <c r="E57" s="168">
        <v>0</v>
      </c>
      <c r="F57" s="168">
        <v>0</v>
      </c>
      <c r="G57" s="168">
        <v>0</v>
      </c>
      <c r="H57" s="168">
        <v>0</v>
      </c>
      <c r="I57" s="168">
        <v>0</v>
      </c>
      <c r="J57" s="191">
        <v>0</v>
      </c>
      <c r="K57" s="191">
        <v>0</v>
      </c>
      <c r="L57" s="191">
        <v>0</v>
      </c>
      <c r="M57" s="191">
        <v>0</v>
      </c>
      <c r="N57" s="191">
        <v>0</v>
      </c>
      <c r="O57" s="191">
        <v>0</v>
      </c>
    </row>
    <row r="58" spans="1:15" s="174" customFormat="1">
      <c r="A58" s="355" t="s">
        <v>142</v>
      </c>
      <c r="B58" s="312" t="s">
        <v>660</v>
      </c>
      <c r="C58" s="173" t="s">
        <v>17</v>
      </c>
      <c r="D58" s="167">
        <f t="shared" si="3"/>
        <v>2444.788</v>
      </c>
      <c r="E58" s="167">
        <f t="shared" ref="E58:O58" si="23">SUM(E59:E62)</f>
        <v>0</v>
      </c>
      <c r="F58" s="167">
        <f t="shared" si="23"/>
        <v>2111.3339999999998</v>
      </c>
      <c r="G58" s="167">
        <f t="shared" si="23"/>
        <v>194.333</v>
      </c>
      <c r="H58" s="167">
        <f t="shared" si="23"/>
        <v>139.12100000000001</v>
      </c>
      <c r="I58" s="167">
        <f t="shared" si="23"/>
        <v>0</v>
      </c>
      <c r="J58" s="190">
        <f t="shared" si="23"/>
        <v>0</v>
      </c>
      <c r="K58" s="190">
        <f t="shared" si="23"/>
        <v>0</v>
      </c>
      <c r="L58" s="190">
        <f t="shared" si="23"/>
        <v>0</v>
      </c>
      <c r="M58" s="190">
        <f t="shared" si="23"/>
        <v>0</v>
      </c>
      <c r="N58" s="190">
        <f t="shared" si="23"/>
        <v>0</v>
      </c>
      <c r="O58" s="190">
        <f t="shared" si="23"/>
        <v>0</v>
      </c>
    </row>
    <row r="59" spans="1:15" s="177" customFormat="1" ht="30">
      <c r="A59" s="356"/>
      <c r="B59" s="329"/>
      <c r="C59" s="175" t="s">
        <v>25</v>
      </c>
      <c r="D59" s="170">
        <f t="shared" si="3"/>
        <v>0</v>
      </c>
      <c r="E59" s="176">
        <v>0</v>
      </c>
      <c r="F59" s="176">
        <v>0</v>
      </c>
      <c r="G59" s="176">
        <v>0</v>
      </c>
      <c r="H59" s="176">
        <v>0</v>
      </c>
      <c r="I59" s="176">
        <v>0</v>
      </c>
      <c r="J59" s="191">
        <v>0</v>
      </c>
      <c r="K59" s="191">
        <v>0</v>
      </c>
      <c r="L59" s="191">
        <v>0</v>
      </c>
      <c r="M59" s="191">
        <v>0</v>
      </c>
      <c r="N59" s="191">
        <v>0</v>
      </c>
      <c r="O59" s="191">
        <v>0</v>
      </c>
    </row>
    <row r="60" spans="1:15" s="171" customFormat="1">
      <c r="A60" s="357"/>
      <c r="B60" s="312"/>
      <c r="C60" s="178" t="s">
        <v>26</v>
      </c>
      <c r="D60" s="167">
        <f t="shared" si="3"/>
        <v>0</v>
      </c>
      <c r="E60" s="168">
        <v>0</v>
      </c>
      <c r="F60" s="168">
        <v>0</v>
      </c>
      <c r="G60" s="168">
        <v>0</v>
      </c>
      <c r="H60" s="168">
        <v>0</v>
      </c>
      <c r="I60" s="168">
        <v>0</v>
      </c>
      <c r="J60" s="191">
        <v>0</v>
      </c>
      <c r="K60" s="191">
        <v>0</v>
      </c>
      <c r="L60" s="191">
        <v>0</v>
      </c>
      <c r="M60" s="191">
        <v>0</v>
      </c>
      <c r="N60" s="191">
        <v>0</v>
      </c>
      <c r="O60" s="191">
        <v>0</v>
      </c>
    </row>
    <row r="61" spans="1:15" s="171" customFormat="1">
      <c r="A61" s="355"/>
      <c r="B61" s="313"/>
      <c r="C61" s="172" t="s">
        <v>27</v>
      </c>
      <c r="D61" s="167">
        <f t="shared" si="3"/>
        <v>2444.788</v>
      </c>
      <c r="E61" s="168">
        <v>0</v>
      </c>
      <c r="F61" s="168">
        <f>п2!J15</f>
        <v>2111.3339999999998</v>
      </c>
      <c r="G61" s="168">
        <f>п2!K15</f>
        <v>194.333</v>
      </c>
      <c r="H61" s="168">
        <f>п2!L15</f>
        <v>139.12100000000001</v>
      </c>
      <c r="I61" s="168">
        <f>п2!M24</f>
        <v>0</v>
      </c>
      <c r="J61" s="191">
        <f>п2!N24</f>
        <v>0</v>
      </c>
      <c r="K61" s="191">
        <v>0</v>
      </c>
      <c r="L61" s="191">
        <v>0</v>
      </c>
      <c r="M61" s="191">
        <v>0</v>
      </c>
      <c r="N61" s="191">
        <v>0</v>
      </c>
      <c r="O61" s="191">
        <v>0</v>
      </c>
    </row>
    <row r="62" spans="1:15" s="171" customFormat="1">
      <c r="A62" s="355"/>
      <c r="B62" s="313"/>
      <c r="C62" s="172" t="s">
        <v>28</v>
      </c>
      <c r="D62" s="167">
        <f t="shared" si="3"/>
        <v>0</v>
      </c>
      <c r="E62" s="168">
        <v>0</v>
      </c>
      <c r="F62" s="168">
        <v>0</v>
      </c>
      <c r="G62" s="168">
        <v>0</v>
      </c>
      <c r="H62" s="168">
        <v>0</v>
      </c>
      <c r="I62" s="168">
        <v>0</v>
      </c>
      <c r="J62" s="191">
        <v>0</v>
      </c>
      <c r="K62" s="191">
        <v>0</v>
      </c>
      <c r="L62" s="191">
        <v>0</v>
      </c>
      <c r="M62" s="191">
        <v>0</v>
      </c>
      <c r="N62" s="191">
        <v>0</v>
      </c>
      <c r="O62" s="191">
        <v>0</v>
      </c>
    </row>
    <row r="63" spans="1:15" s="128" customFormat="1">
      <c r="A63" s="332" t="s">
        <v>217</v>
      </c>
      <c r="B63" s="321" t="s">
        <v>218</v>
      </c>
      <c r="C63" s="143" t="s">
        <v>17</v>
      </c>
      <c r="D63" s="127">
        <f t="shared" si="3"/>
        <v>0</v>
      </c>
      <c r="E63" s="35">
        <f t="shared" ref="E63:J63" si="24">SUM(E64:E67)</f>
        <v>0</v>
      </c>
      <c r="F63" s="35">
        <f t="shared" si="24"/>
        <v>0</v>
      </c>
      <c r="G63" s="35">
        <f t="shared" si="24"/>
        <v>0</v>
      </c>
      <c r="H63" s="35">
        <f t="shared" si="24"/>
        <v>0</v>
      </c>
      <c r="I63" s="35">
        <f t="shared" si="24"/>
        <v>0</v>
      </c>
      <c r="J63" s="192">
        <f t="shared" si="24"/>
        <v>0</v>
      </c>
      <c r="K63" s="192">
        <v>0</v>
      </c>
      <c r="L63" s="192">
        <v>0</v>
      </c>
      <c r="M63" s="192">
        <v>0</v>
      </c>
      <c r="N63" s="192">
        <v>0</v>
      </c>
      <c r="O63" s="192">
        <v>0</v>
      </c>
    </row>
    <row r="64" spans="1:15" s="144" customFormat="1" ht="30">
      <c r="A64" s="332"/>
      <c r="B64" s="321"/>
      <c r="C64" s="143" t="s">
        <v>25</v>
      </c>
      <c r="D64" s="127">
        <f t="shared" si="3"/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192">
        <v>0</v>
      </c>
      <c r="K64" s="192">
        <v>0</v>
      </c>
      <c r="L64" s="192">
        <v>0</v>
      </c>
      <c r="M64" s="192">
        <v>0</v>
      </c>
      <c r="N64" s="192">
        <v>0</v>
      </c>
      <c r="O64" s="192">
        <v>0</v>
      </c>
    </row>
    <row r="65" spans="1:17" s="144" customFormat="1">
      <c r="A65" s="332"/>
      <c r="B65" s="321"/>
      <c r="C65" s="143" t="s">
        <v>26</v>
      </c>
      <c r="D65" s="127">
        <f t="shared" si="3"/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192">
        <v>0</v>
      </c>
      <c r="K65" s="192">
        <v>0</v>
      </c>
      <c r="L65" s="192">
        <v>0</v>
      </c>
      <c r="M65" s="192">
        <v>0</v>
      </c>
      <c r="N65" s="192">
        <v>0</v>
      </c>
      <c r="O65" s="192">
        <v>0</v>
      </c>
    </row>
    <row r="66" spans="1:17" s="144" customFormat="1">
      <c r="A66" s="332"/>
      <c r="B66" s="321"/>
      <c r="C66" s="143" t="s">
        <v>27</v>
      </c>
      <c r="D66" s="127">
        <f t="shared" si="3"/>
        <v>0</v>
      </c>
      <c r="E66" s="35">
        <v>0</v>
      </c>
      <c r="F66" s="35">
        <v>0</v>
      </c>
      <c r="G66" s="35">
        <f>п2!K16</f>
        <v>0</v>
      </c>
      <c r="H66" s="35">
        <f>п2!L16</f>
        <v>0</v>
      </c>
      <c r="I66" s="35">
        <f>п2!M16</f>
        <v>0</v>
      </c>
      <c r="J66" s="192">
        <f>п2!N16</f>
        <v>0</v>
      </c>
      <c r="K66" s="192">
        <v>0</v>
      </c>
      <c r="L66" s="192">
        <v>0</v>
      </c>
      <c r="M66" s="192">
        <v>0</v>
      </c>
      <c r="N66" s="192">
        <v>0</v>
      </c>
      <c r="O66" s="192">
        <v>0</v>
      </c>
    </row>
    <row r="67" spans="1:17" s="144" customFormat="1">
      <c r="A67" s="332"/>
      <c r="B67" s="321"/>
      <c r="C67" s="143" t="s">
        <v>28</v>
      </c>
      <c r="D67" s="127">
        <f t="shared" si="3"/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192">
        <v>0</v>
      </c>
      <c r="K67" s="192">
        <v>0</v>
      </c>
      <c r="L67" s="192">
        <v>0</v>
      </c>
      <c r="M67" s="192">
        <v>0</v>
      </c>
      <c r="N67" s="192">
        <v>0</v>
      </c>
      <c r="O67" s="192">
        <v>0</v>
      </c>
    </row>
    <row r="68" spans="1:17" s="147" customFormat="1" ht="24.75" customHeight="1">
      <c r="A68" s="335" t="s">
        <v>37</v>
      </c>
      <c r="B68" s="351" t="s">
        <v>482</v>
      </c>
      <c r="C68" s="160" t="s">
        <v>17</v>
      </c>
      <c r="D68" s="124">
        <f t="shared" ref="D68:D73" si="25">SUM(E68:O68)</f>
        <v>6206053.1210199995</v>
      </c>
      <c r="E68" s="124">
        <f>SUM(E69:E72)</f>
        <v>23620.710999999999</v>
      </c>
      <c r="F68" s="124">
        <f>SUM(F69:F72)</f>
        <v>25540.628000000004</v>
      </c>
      <c r="G68" s="124">
        <f>SUM(G69:G72)</f>
        <v>19665.468000000004</v>
      </c>
      <c r="H68" s="124">
        <f>SUM(H69:H72)</f>
        <v>313923.76500000001</v>
      </c>
      <c r="I68" s="124">
        <f>SUM(I69:I72)</f>
        <v>1431302.841</v>
      </c>
      <c r="J68" s="189">
        <f t="shared" ref="J68:O68" si="26">SUM(J69:J72)</f>
        <v>1847386.3810000001</v>
      </c>
      <c r="K68" s="189">
        <f t="shared" si="26"/>
        <v>881200.47800000012</v>
      </c>
      <c r="L68" s="189">
        <f>SUM(L69:L72)</f>
        <v>969041.00710999989</v>
      </c>
      <c r="M68" s="189">
        <f>SUM(M69:M72)</f>
        <v>122242.65787999998</v>
      </c>
      <c r="N68" s="189">
        <f t="shared" si="26"/>
        <v>194619.80534999998</v>
      </c>
      <c r="O68" s="189">
        <f t="shared" si="26"/>
        <v>377509.37868000002</v>
      </c>
      <c r="P68" s="148"/>
      <c r="Q68" s="148"/>
    </row>
    <row r="69" spans="1:17" s="147" customFormat="1" ht="19.5" customHeight="1">
      <c r="A69" s="336"/>
      <c r="B69" s="352"/>
      <c r="C69" s="161" t="s">
        <v>25</v>
      </c>
      <c r="D69" s="124">
        <f t="shared" si="25"/>
        <v>3117397.5559999999</v>
      </c>
      <c r="E69" s="124">
        <f>E74+E79+E84+E89+E94+E99+E104+E109+E114+E119+E124+E129+E134+E139+E144+E149+E154+E159+E164+E169+E174+E179+E184+E189+E199+E209+E214+E334+E454+E459+E464+E469+E474+E479+E484+E489+E494+E499+E504+E519+E524+E529+E534+E539+E544+E549+E554+E559+E564+E569+E574+E584+E589+E599+E604+E609+E614+E619+E629</f>
        <v>0</v>
      </c>
      <c r="F69" s="124">
        <f>F74+F79+F84+F89+F94+F99+F104+F109+F114+F119+F124+F129+F134+F139+F144+F149+F154+F159+F164+F169+F174+F179+F184+F189+F199+F209+F214+F334+F454+F459+F464+F469+F474+F479+F484+F489+F494+F499+F504+F519+F524+F529+F534+F539+F544+F549+F554+F559+F564+F569+F574+F584+F589+F599+F604+F609+F614+F619+F629</f>
        <v>0</v>
      </c>
      <c r="G69" s="124">
        <f>G74+G79+G84+G89+G94+G99+G104+G109+G114+G119+G124+G129+G134+G139+G144+G149+G154+G159+G164+G169+G174+G179+G184+G189+G199+G209+G214+G334+G454+G459+G464+G469+G474+G479+G484+G489+G494+G499+G504+G519+G524+G529+G534+G539+G544+G549+G554+G559+G564+G569+G574+G584+G589+G599+G604+G609+G614+G619+G629</f>
        <v>0</v>
      </c>
      <c r="H69" s="124">
        <f>H74+H79+H84+H89+H94+H99+H104+H109+H114+H119+H124+H129+H134+H139+H144+H149+H154+H159+H164+H169+H174+H179+H184+H189+H199+H209+H214+H334+H454+H459+H464+H469+H474+H479+H484+H489+H494+H499+H504+H519+H524+H529+H534+H539+H544+H549+H554+H559+H564+H569+H574+H584+H589+H599+H604+H609+H614+H619+H629</f>
        <v>196241.41</v>
      </c>
      <c r="I69" s="124">
        <f>I74+I79+I84+I89+I94+I99+I104+I109+I114+I119+I124+I129+I134+I139+I144+I149+I154+I159+I164+I169+I174+I179+I184+I189+I199+I209+I214+I334+I454+I459+I464+I469+I474+I479+I484+I489+I494+I499+I504+I519+I524+I529+I534+I539+I544+I549+I554+I559+I564+I569+I574+I579+I584+I589+I599+I604+I609+I614+I619+I629</f>
        <v>1306159.7660000001</v>
      </c>
      <c r="J69" s="189">
        <f>J74+J79+J84+J89+J94+J99+J104+J109+J114+J119+J124+J129+J134+J139+J144+J149+J154+J159+J164+J169+J174+J179+J184+J189+J199+J209+J214+J334+J454+J459+J464+J469+J474+J479+J484+J489+J494+J499+J504+J519+J524+J529+J534+J539+J544+J549+J554+J559+J564+J569+J574+J579+J584+J589+J599+J604+J609+J614+J619+J629</f>
        <v>1529943.33</v>
      </c>
      <c r="K69" s="189">
        <f>K74+K79+K84+K89+K94+K99+K104+K109+K114+K119+K124+K129+K134+K139+K144+K149+K154+K159+K164+K169+K174+K179+K184+K189+K199+K209+K214+K334+K454+K459+K464+K469+K474+K479+K484+K489+K494+K499+K504+K519+K524+K529+K534+K539+K544+K549+K554+K559+K564+K569+K574+K579+K584+K589+K599+K604+K609+K614+K619+K629</f>
        <v>85053.05</v>
      </c>
      <c r="L69" s="189">
        <f>L74+L79+L84+L89+L94+L99+L104+L109+L114+L119+L124+L129+L134+L139+L144+L149+L154+L159+L164+L169+L174+L179+L184+L189+L199+L209+L214+L334+L454+L459+L464+L469+L474+L479+L484+L489+L494+L499+L504+L519+L524+L529+L534+L539+L544+L549+L554+L559+L564+L569+L574+L579+L584+L589+L599+L604+L609+L614+L619+L629</f>
        <v>0</v>
      </c>
      <c r="M69" s="189">
        <f>M74+M79+M84+M89+M94+M99+M104+M109+M114+M119+M124+M129+M134+M139+M144+M149+M154+M159+M164+M169+M174+M179+M184+M189+M199+M209+M214+M334+M454+M459+M464+M469+M474+M479+M484+M489+M494+M499+M504+M519+M524+M529+M534+M539+M544+M549+M554+M559+M564+M569+M574+M579+M584+M589+M599+M604+M609+M614+M619+M629</f>
        <v>0</v>
      </c>
      <c r="N69" s="189">
        <f>N74+N79+N84+N89+N94+N99+N104+N109+N114+N119+N124+N129+N134+N139+N144+N149+N154+N159+N164+N169+N174+N179+N184+N189+N199+N209+N214+N334+N454+N459+N464+N469+N474+N479+N484+N489+N494+N499+N504+N519+N524+N529+N534+N539+N544+N549+N554+N559+N564+N569+N574+N584+N589+N599+N604+N609+N614+N619+N629</f>
        <v>0</v>
      </c>
      <c r="O69" s="189">
        <f>O74+O79+O84+O89+O94+O99+O104+O109+O114+O119+O124+O129+O134+O139+O144+O149+O154+O159+O164+O169+O174+O179+O184+O189+O199+O209+O214+O334+O454+O459+O464+O469+O474+O479+O484+O489+O494+O499+O504+O519+O524+O529+O534+O539+O544+O549+O554+O559+O564+O569+O574+O584+O589+O599+O604+O609+O614+O619+O629</f>
        <v>0</v>
      </c>
      <c r="P69" s="148"/>
      <c r="Q69" s="148"/>
    </row>
    <row r="70" spans="1:17" s="147" customFormat="1" ht="16.7" customHeight="1">
      <c r="A70" s="336"/>
      <c r="B70" s="352"/>
      <c r="C70" s="161" t="s">
        <v>26</v>
      </c>
      <c r="D70" s="124">
        <f t="shared" si="25"/>
        <v>2119591.9060299997</v>
      </c>
      <c r="E70" s="124">
        <f t="shared" ref="E70:J70" si="27">E75+E80+E85+E90+E95+E100+E105+E110+E115+E120+E125+E130+E135+E140+E145+E150+E155+E160+E165+E170+E175+E180+E185+E190+E200+E210+E215+E335+E455+E460+E465+E470+E475+E480+E485+E490+E495+E500+E505+E520+E525+E530+E535+E540+E545+E550+E555+E560+E565+E570+E575+E580+E585+E590+E600+E605+E610+E615+E620+E630</f>
        <v>0</v>
      </c>
      <c r="F70" s="124">
        <f t="shared" si="27"/>
        <v>3489.634</v>
      </c>
      <c r="G70" s="124">
        <f t="shared" si="27"/>
        <v>3556.7040000000002</v>
      </c>
      <c r="H70" s="124">
        <f t="shared" si="27"/>
        <v>90838.588999999993</v>
      </c>
      <c r="I70" s="124">
        <f t="shared" si="27"/>
        <v>97969.044000000009</v>
      </c>
      <c r="J70" s="189">
        <f t="shared" si="27"/>
        <v>135569.25099999999</v>
      </c>
      <c r="K70" s="189">
        <f>K75+K80+K85+K90+K95+K100+K105+K110+K115+K120+K125+K130+K135+K140+K145+K150+K155+K160+K165+K170+K175+K180+K185+K190+K200+K210+K215+K335+K455+K460+K465+K470+K475+K480+K485+K490+K495+K500+K505+K520+K525+K530+K535+K540+K545+K550+K555+K560+K565+K570+K575+K580+K585+K590+K600+K605+K610+K615+K620+K630+K635+K640+K645+K650+K660+K665+K670+K675</f>
        <v>617074.35200000007</v>
      </c>
      <c r="L70" s="189">
        <f>L75+L80+L85+L90+L95+L100+L105+L110+L115+L120+L125+L130+L135+L140+L145+L150+L155+L160+L165+L170+L175+L180+L185+L190+L200+L210+L215+L335+L455+L460+L465+L470+L475+L480+L485+L490+L495+L500+L505+L520+L525+L530+L535+L540+L545+L550+L555+L560+L565+L570+L575+L580+L585+L590+L600+L605+L610+L615+L620+L630+L635+L640+L645+L650+L660+L665+L670+L675+L730</f>
        <v>680779.32414999988</v>
      </c>
      <c r="M70" s="189">
        <f>M75+M80+M85+M90+M95+M100+M105+M110+M115+M120+M125+M130+M135+M140+M145+M150+M155+M160+M165+M170+M175+M180+M185+M190+M200+M210+M215+M335+M455+M460+M465+M470+M475+M480+M485+M490+M495+M500+M505+M520+M525+M530+M535+M540+M545+M550+M555+M560+M565+M570+M575+M580+M585+M590+M600+M605+M610+M615+M620+M630+M635+M640+M645+M650+M660+M665+M670+M675+M730</f>
        <v>0</v>
      </c>
      <c r="N70" s="189">
        <f>N75+N80+N85+N90+N95+N100+N105+N110+N115+N120+N125+N130+N135+N140+N145+N150+N155+N160+N165+N170+N175+N180+N185+N190+N200+N210+N215+N335+N455+N460+N465+N470+N475+N480+N485+N490+N495+N500+N505+N520+N525+N530+N535+N540+N545+N550+N555+N560+N565+N570+N575+N580+N585+N590+N600+N605+N610+N615+N620+N630+N635+N640+N645+N650+N660+N665+N670+N675+N730</f>
        <v>140315.00787999999</v>
      </c>
      <c r="O70" s="189">
        <f>O75+O80+O85+O90+O95+O100+O105+O110+O115+O120+O125+O130+O135+O140+O145+O150+O155+O160+O165+O170+O175+O180+O185+O190+O200+O210+O215+O335+O455+O460+O465+O470+O475+O480+O485+O490+O495+O500+O505+O520+O525+O530+O535+O540+O545+O550+O555+O560+O565+O570+O575+O580+O585+O590+O600+O605+O610+O615+O620+O630+O635+O640+O645+O650+O660+O665+O670+O675+O730</f>
        <v>350000</v>
      </c>
      <c r="P70" s="148"/>
      <c r="Q70" s="148"/>
    </row>
    <row r="71" spans="1:17" s="147" customFormat="1" ht="16.7" customHeight="1">
      <c r="A71" s="336"/>
      <c r="B71" s="352"/>
      <c r="C71" s="161" t="s">
        <v>27</v>
      </c>
      <c r="D71" s="124">
        <f t="shared" si="25"/>
        <v>969063.65899000003</v>
      </c>
      <c r="E71" s="124">
        <f>E76+E81+E86+E91+E96+E101+E106+E111+E116+E121+E126+E131+E136+E141+E146+E151+E156+E161+E166+E171+E176+E181+E186+E191+E201+E211+E216+E336+E456+E461+E466+E471+E476+E481+E486+E491+E496+E501+E506+E521+E526+E531+E536+E541+E546+E556+E561+E566+E571+E576+E581+E586+E591+E601+E606+E611+E616+E621+E631</f>
        <v>23620.710999999999</v>
      </c>
      <c r="F71" s="124">
        <f>F76+F81+F86+F91+F96+F101+F106+F116+F121+F126+F131+F136+F141+F146+F151+F156+F161+F166+F171+F176+F181+F186+F191+F201+F211+F216+F336+F456+F461+F466+F471+F476+F481+F486+F491+F496+F501+F506+F521+F526+F531+F536+F541+F546+F556+F561+F566+F571+F576+F581+F586+F591+F601+F606+F611+F616+F621+F631</f>
        <v>22050.994000000002</v>
      </c>
      <c r="G71" s="124">
        <f>G76+G81+G86+G91+G96+G101+G106+G116+G121+G126+G131+G136+G141+G146+G151+G156+G161+G166+G171+G176+G181+G186+G191+G201+G211+G216+G336+G456+G461+G466+G471+G476+G481+G486+G491+G496+G501+G506+G521+G526+G531+G536+G541+G546+G556+G561+G566+G571+G576+G581+G586+G591+G601+G606+G611+G616+G621+G631</f>
        <v>16108.764000000003</v>
      </c>
      <c r="H71" s="124">
        <f>H76+H81+H86+H91+H96+H101+H106+H116+H121+H126+H131+H136+H141+H146+H151+H156+H161+H166+H171+H176+H181+H186+H191+H201+H211+H216+H336+H456+H461+H466+H471+H476+H481+H486+H491+H496+H501+H506+H521+H526+H531+H536+H541+H546+H556+H561+H566+H571+H576+H581+H586+H591+H601+H606+H611+H616+H621+H631</f>
        <v>26843.766000000007</v>
      </c>
      <c r="I71" s="124">
        <f>I76+I81+I86+I91+I96+I101+I106+I111+I116+I121+I126+I131+I136+I141+I146+I151+I156+I161+I166+I171+I176+I181+I186+I191+I201+I211+I216+I336+I456+I461+I466+I471+I476+I481+I486+I491+I496+I501+I506+I521+I526+I531+I536+I541+I546+I551+I556+I561+I566+I571+I576+I581+I586+I591+I601+I606+I611+I616+I621+I631</f>
        <v>27174.030999999995</v>
      </c>
      <c r="J71" s="189">
        <f>J76+J81+J86+J91+J96+J101+J106+J111+J116+J121+J126+J131+J136+J141+J146+J151+J156+J161+J166+J171+J176+J181+J186+J191+J201+J211+J216+J336+J456+J461+J466+J471+J476+J481+J486+J491+J496+J501+J506+J521+J526+J531+J536+J541+J546+J551+J556+J561+J566+J571+J576+J581+J586+J591+J601+J606+J611+J616+J621+J631+J636+J641+J646+J651+J661+J666+J65+J671+J676+J681+J686+J691+J701+J706+J711+J716</f>
        <v>181873.80000000005</v>
      </c>
      <c r="K71" s="189">
        <f>K76+K81+K86+K91+K96+K101+K106+K111+K116+K121+K126+K131+K136+K141+K146+K151+K156+K161+K166+K171+K176+K181+K186+K191+K201+K211+K216+K336+K456+K461+K466+K471+K476+K481+K486+K491+K496+K501+K506+K521+K526+K531+K536+K541+K546+K551+K556+K561+K566+K571+K576+K581+K586+K591+K601+K606+K611+K616+K621+K631+K636+K641+K646+K651+K661+K666+K65+K671+K676+K681+K686+K691+K701+K706+K711+K716</f>
        <v>179073.07599999997</v>
      </c>
      <c r="L71" s="189">
        <f>L76+L81+L86+L91+L96+L101+L106+L111+L116+L121+L126+L131+L136+L141+L146+L151+L156+L161+L166+L171+L176+L181+L186+L191+L201+L211+L216+L336+L456+L461+L466+L471+L476+L481+L486+L491+L496+L501+L506+L516+L521+L526+L531+L536+L541+L546+L551+L556+L561+L566+L571+L576+L581+L586+L591+L601+L606+L611+L616+L621+L631+L636+L641+L646+L651+L661+L666+L65+L671+L676+L681+L686+L691+L701+L706+L711+L716+L726+L731+L736</f>
        <v>288261.68296000006</v>
      </c>
      <c r="M71" s="189">
        <f>M76+M81+M86+M91+M96+M101+M106+M111+M116+M121+M126+M131+M136+M141+M146+M151+M156+M161+M166+M171+M176+M181+M186+M191+M201+M211+M216+M336+M456+M461+M466+M471+M476+M481+M486+M491+M496+M501+M506+M516+M521+M526+M531+M536+M541+M546+M551+M556+M561+M566+M571+M576+M581+M586+M591+M601+M606+M611+M616+M621+M631+M636+M641+M646+M651+M661+M666+M65+M671+M676+M681+M686+M691+M701+M706+M711+M716+M726+M731+M721+M626+M656+M696+M596</f>
        <v>122242.65787999998</v>
      </c>
      <c r="N71" s="189">
        <f>N76+N81+N86+N91+N96+N101+N106+N111+N116+N121+N126+N131+N136+N141+N146+N151+N156+N161+N166+N171+N176+N181+N186+N191+N201+N211+N216+N336+N456+N461+N466+N471+N476+N481+N486+N491+N496+N501+N506+N516+N521+N526+N531+N536+N541+N546+N551+N556+N561+N566+N571+N576+N581+N586+N591+N601+N606+N611+N616+N621+N631+N636+N641+N646+N651+N661+N666+N65+N671+N676+N681+N686+N691+N701+N706+N711+N716+N726+N731+N721+N626+N656+N696+N596</f>
        <v>54304.797469999998</v>
      </c>
      <c r="O71" s="189">
        <f>O76+O81+O86+O91+O96+O101+O106+O111+O116+O121+O126+O131+O136+O141+O146+O151+O156+O161+O166+O171+O176+O181+O186+O191+O201+O211+O216+O336+O456+O461+O466+O471+O476+O481+O486+O491+O496+O501+O506+O516+O521+O526+O531+O536+O541+O546+O551+O556+O561+O566+O571+O576+O581+O586+O591+O601+O606+O611+O616+O621+O631+O636+O641+O646+O651+O661+O666+O65+O671+O676+O681+O686+O691+O701+O706+O711+O716+O726+O731+O721+O626+O656+O696+O596</f>
        <v>27509.378680000002</v>
      </c>
      <c r="P71" s="148"/>
      <c r="Q71" s="148"/>
    </row>
    <row r="72" spans="1:17" s="147" customFormat="1" ht="16.7" customHeight="1">
      <c r="A72" s="371"/>
      <c r="B72" s="370"/>
      <c r="C72" s="161" t="s">
        <v>28</v>
      </c>
      <c r="D72" s="124">
        <f t="shared" si="25"/>
        <v>0</v>
      </c>
      <c r="E72" s="124">
        <f t="shared" ref="E72:O72" si="28">E77+E82+E87+E92+E97+E102+E107+E112+E117+E122+E127+E132+E137+E142+E152+E157+E162+E167+E172+E177+E182+E187+E192+E202+E212+E217+E337+E457+E462+E467+E472+E477+E482+E487+E492+E497+E502+E507+E522+E527+E532+E537+E542+E547+E552+E557+E562+E567+E572+E577+E582+E587+E592+E602+E607+E612+E617+E622+E632</f>
        <v>0</v>
      </c>
      <c r="F72" s="124">
        <f t="shared" si="28"/>
        <v>0</v>
      </c>
      <c r="G72" s="124">
        <f t="shared" si="28"/>
        <v>0</v>
      </c>
      <c r="H72" s="124">
        <f t="shared" si="28"/>
        <v>0</v>
      </c>
      <c r="I72" s="124">
        <f t="shared" si="28"/>
        <v>0</v>
      </c>
      <c r="J72" s="189">
        <f t="shared" si="28"/>
        <v>0</v>
      </c>
      <c r="K72" s="189">
        <f t="shared" si="28"/>
        <v>0</v>
      </c>
      <c r="L72" s="189">
        <f t="shared" si="28"/>
        <v>0</v>
      </c>
      <c r="M72" s="189">
        <f t="shared" si="28"/>
        <v>0</v>
      </c>
      <c r="N72" s="189">
        <f t="shared" si="28"/>
        <v>0</v>
      </c>
      <c r="O72" s="189">
        <f t="shared" si="28"/>
        <v>0</v>
      </c>
      <c r="P72" s="148"/>
      <c r="Q72" s="148"/>
    </row>
    <row r="73" spans="1:17" s="171" customFormat="1">
      <c r="A73" s="356" t="s">
        <v>129</v>
      </c>
      <c r="B73" s="312" t="s">
        <v>678</v>
      </c>
      <c r="C73" s="169" t="s">
        <v>17</v>
      </c>
      <c r="D73" s="170">
        <f t="shared" si="25"/>
        <v>291388.69993</v>
      </c>
      <c r="E73" s="170">
        <f t="shared" ref="E73:O73" si="29">SUM(E74:E77)</f>
        <v>2164</v>
      </c>
      <c r="F73" s="170">
        <f t="shared" si="29"/>
        <v>12419.37</v>
      </c>
      <c r="G73" s="170">
        <f t="shared" si="29"/>
        <v>8498.6370000000006</v>
      </c>
      <c r="H73" s="170">
        <f t="shared" si="29"/>
        <v>6047.6130000000003</v>
      </c>
      <c r="I73" s="170">
        <f t="shared" si="29"/>
        <v>9507.7219999999998</v>
      </c>
      <c r="J73" s="190">
        <f>SUM(J74:J77)</f>
        <v>62177.120000000003</v>
      </c>
      <c r="K73" s="190">
        <f t="shared" si="29"/>
        <v>48290.993000000002</v>
      </c>
      <c r="L73" s="190">
        <f t="shared" si="29"/>
        <v>84929.597999999998</v>
      </c>
      <c r="M73" s="190">
        <f t="shared" si="29"/>
        <v>45432.271930000003</v>
      </c>
      <c r="N73" s="190">
        <f t="shared" si="29"/>
        <v>11921.375</v>
      </c>
      <c r="O73" s="190">
        <f t="shared" si="29"/>
        <v>0</v>
      </c>
    </row>
    <row r="74" spans="1:17" s="171" customFormat="1" ht="26.25" customHeight="1">
      <c r="A74" s="355"/>
      <c r="B74" s="313"/>
      <c r="C74" s="172" t="s">
        <v>25</v>
      </c>
      <c r="D74" s="167">
        <f t="shared" si="3"/>
        <v>0</v>
      </c>
      <c r="E74" s="168">
        <v>0</v>
      </c>
      <c r="F74" s="168">
        <v>0</v>
      </c>
      <c r="G74" s="168">
        <v>0</v>
      </c>
      <c r="H74" s="168">
        <v>0</v>
      </c>
      <c r="I74" s="168">
        <v>0</v>
      </c>
      <c r="J74" s="191">
        <v>0</v>
      </c>
      <c r="K74" s="191">
        <v>0</v>
      </c>
      <c r="L74" s="191">
        <v>0</v>
      </c>
      <c r="M74" s="191">
        <v>0</v>
      </c>
      <c r="N74" s="191">
        <v>0</v>
      </c>
      <c r="O74" s="191">
        <v>0</v>
      </c>
    </row>
    <row r="75" spans="1:17" s="171" customFormat="1">
      <c r="A75" s="355"/>
      <c r="B75" s="313"/>
      <c r="C75" s="172" t="s">
        <v>26</v>
      </c>
      <c r="D75" s="167">
        <f t="shared" si="3"/>
        <v>0</v>
      </c>
      <c r="E75" s="168">
        <v>0</v>
      </c>
      <c r="F75" s="168">
        <v>0</v>
      </c>
      <c r="G75" s="168">
        <v>0</v>
      </c>
      <c r="H75" s="168">
        <v>0</v>
      </c>
      <c r="I75" s="168">
        <v>0</v>
      </c>
      <c r="J75" s="191">
        <v>0</v>
      </c>
      <c r="K75" s="191">
        <v>0</v>
      </c>
      <c r="L75" s="191">
        <v>0</v>
      </c>
      <c r="M75" s="191">
        <v>0</v>
      </c>
      <c r="N75" s="191">
        <v>0</v>
      </c>
      <c r="O75" s="191">
        <v>0</v>
      </c>
    </row>
    <row r="76" spans="1:17" s="171" customFormat="1">
      <c r="A76" s="355"/>
      <c r="B76" s="313"/>
      <c r="C76" s="172" t="s">
        <v>27</v>
      </c>
      <c r="D76" s="167">
        <f>SUM(E76:O76)</f>
        <v>291388.69993</v>
      </c>
      <c r="E76" s="168">
        <f>п2!I18</f>
        <v>2164</v>
      </c>
      <c r="F76" s="168">
        <f>п2!J18</f>
        <v>12419.37</v>
      </c>
      <c r="G76" s="168">
        <f>п2!K18</f>
        <v>8498.6370000000006</v>
      </c>
      <c r="H76" s="168">
        <v>6047.6130000000003</v>
      </c>
      <c r="I76" s="168">
        <f>'ПРИЛОЖ 2 к постановлению'!M22</f>
        <v>9507.7219999999998</v>
      </c>
      <c r="J76" s="191">
        <f>'ПРИЛОЖ 2 к постановлению'!N22</f>
        <v>62177.120000000003</v>
      </c>
      <c r="K76" s="191">
        <f>'ПРИЛОЖ 2 к постановлению'!O22</f>
        <v>48290.993000000002</v>
      </c>
      <c r="L76" s="191">
        <f>'ПРИЛОЖ 2 к постановлению'!P22</f>
        <v>84929.597999999998</v>
      </c>
      <c r="M76" s="191">
        <f>'ПРИЛОЖ 2 к постановлению'!Q22</f>
        <v>45432.271930000003</v>
      </c>
      <c r="N76" s="191">
        <f>'ПРИЛОЖ 2 к постановлению'!R22</f>
        <v>11921.375</v>
      </c>
      <c r="O76" s="191">
        <f>'ПРИЛОЖ 2 к постановлению'!S22</f>
        <v>0</v>
      </c>
    </row>
    <row r="77" spans="1:17" s="171" customFormat="1">
      <c r="A77" s="355"/>
      <c r="B77" s="313"/>
      <c r="C77" s="172" t="s">
        <v>28</v>
      </c>
      <c r="D77" s="167">
        <f t="shared" si="3"/>
        <v>0</v>
      </c>
      <c r="E77" s="168">
        <v>0</v>
      </c>
      <c r="F77" s="168">
        <v>0</v>
      </c>
      <c r="G77" s="168">
        <v>0</v>
      </c>
      <c r="H77" s="168">
        <v>0</v>
      </c>
      <c r="I77" s="168">
        <v>0</v>
      </c>
      <c r="J77" s="191">
        <v>0</v>
      </c>
      <c r="K77" s="191">
        <v>0</v>
      </c>
      <c r="L77" s="191">
        <v>0</v>
      </c>
      <c r="M77" s="191">
        <v>0</v>
      </c>
      <c r="N77" s="191">
        <v>0</v>
      </c>
      <c r="O77" s="191">
        <v>0</v>
      </c>
    </row>
    <row r="78" spans="1:17" s="174" customFormat="1">
      <c r="A78" s="355" t="s">
        <v>130</v>
      </c>
      <c r="B78" s="313" t="s">
        <v>537</v>
      </c>
      <c r="C78" s="173" t="s">
        <v>17</v>
      </c>
      <c r="D78" s="167">
        <f t="shared" si="3"/>
        <v>9201.9609999999993</v>
      </c>
      <c r="E78" s="167">
        <f t="shared" ref="E78:O78" si="30">SUM(E79:E82)</f>
        <v>1492.0740000000001</v>
      </c>
      <c r="F78" s="167">
        <f t="shared" si="30"/>
        <v>399.726</v>
      </c>
      <c r="G78" s="167">
        <f t="shared" si="30"/>
        <v>1998.296</v>
      </c>
      <c r="H78" s="167">
        <f t="shared" si="30"/>
        <v>5311.8649999999998</v>
      </c>
      <c r="I78" s="167">
        <f t="shared" si="30"/>
        <v>0</v>
      </c>
      <c r="J78" s="190">
        <f>SUM(J79:J82)</f>
        <v>0</v>
      </c>
      <c r="K78" s="190">
        <f t="shared" si="30"/>
        <v>0</v>
      </c>
      <c r="L78" s="190">
        <f t="shared" si="30"/>
        <v>0</v>
      </c>
      <c r="M78" s="190">
        <f t="shared" si="30"/>
        <v>0</v>
      </c>
      <c r="N78" s="190">
        <f t="shared" si="30"/>
        <v>0</v>
      </c>
      <c r="O78" s="190">
        <f t="shared" si="30"/>
        <v>0</v>
      </c>
    </row>
    <row r="79" spans="1:17" s="177" customFormat="1" ht="30.6" customHeight="1">
      <c r="A79" s="356"/>
      <c r="B79" s="329"/>
      <c r="C79" s="175" t="s">
        <v>25</v>
      </c>
      <c r="D79" s="170">
        <f t="shared" si="3"/>
        <v>0</v>
      </c>
      <c r="E79" s="176">
        <v>0</v>
      </c>
      <c r="F79" s="176">
        <v>0</v>
      </c>
      <c r="G79" s="176">
        <v>0</v>
      </c>
      <c r="H79" s="176">
        <v>0</v>
      </c>
      <c r="I79" s="176">
        <v>0</v>
      </c>
      <c r="J79" s="191">
        <v>0</v>
      </c>
      <c r="K79" s="191">
        <v>0</v>
      </c>
      <c r="L79" s="191">
        <v>0</v>
      </c>
      <c r="M79" s="191">
        <v>0</v>
      </c>
      <c r="N79" s="191">
        <v>0</v>
      </c>
      <c r="O79" s="191">
        <v>0</v>
      </c>
    </row>
    <row r="80" spans="1:17" s="171" customFormat="1">
      <c r="A80" s="357"/>
      <c r="B80" s="312"/>
      <c r="C80" s="178" t="s">
        <v>26</v>
      </c>
      <c r="D80" s="167">
        <f t="shared" si="3"/>
        <v>0</v>
      </c>
      <c r="E80" s="168">
        <v>0</v>
      </c>
      <c r="F80" s="168">
        <v>0</v>
      </c>
      <c r="G80" s="168">
        <v>0</v>
      </c>
      <c r="H80" s="168">
        <v>0</v>
      </c>
      <c r="I80" s="168">
        <v>0</v>
      </c>
      <c r="J80" s="191">
        <v>0</v>
      </c>
      <c r="K80" s="191">
        <v>0</v>
      </c>
      <c r="L80" s="191">
        <v>0</v>
      </c>
      <c r="M80" s="191">
        <v>0</v>
      </c>
      <c r="N80" s="191">
        <v>0</v>
      </c>
      <c r="O80" s="191">
        <v>0</v>
      </c>
    </row>
    <row r="81" spans="1:15" s="171" customFormat="1">
      <c r="A81" s="355"/>
      <c r="B81" s="313"/>
      <c r="C81" s="172" t="s">
        <v>27</v>
      </c>
      <c r="D81" s="167">
        <f t="shared" si="3"/>
        <v>9201.9609999999993</v>
      </c>
      <c r="E81" s="168">
        <f>п2!I19</f>
        <v>1492.0740000000001</v>
      </c>
      <c r="F81" s="168">
        <f>п2!J19</f>
        <v>399.726</v>
      </c>
      <c r="G81" s="168">
        <f>п2!K19</f>
        <v>1998.296</v>
      </c>
      <c r="H81" s="168">
        <v>5311.8649999999998</v>
      </c>
      <c r="I81" s="168">
        <f>'ПРИЛОЖ 2 к постановлению'!M23</f>
        <v>0</v>
      </c>
      <c r="J81" s="191">
        <f>п2!N19</f>
        <v>0</v>
      </c>
      <c r="K81" s="191">
        <v>0</v>
      </c>
      <c r="L81" s="191">
        <v>0</v>
      </c>
      <c r="M81" s="191">
        <v>0</v>
      </c>
      <c r="N81" s="191">
        <v>0</v>
      </c>
      <c r="O81" s="191">
        <v>0</v>
      </c>
    </row>
    <row r="82" spans="1:15" s="171" customFormat="1">
      <c r="A82" s="355"/>
      <c r="B82" s="313"/>
      <c r="C82" s="172" t="s">
        <v>28</v>
      </c>
      <c r="D82" s="167">
        <f t="shared" si="3"/>
        <v>0</v>
      </c>
      <c r="E82" s="168">
        <v>0</v>
      </c>
      <c r="F82" s="168">
        <v>0</v>
      </c>
      <c r="G82" s="168">
        <v>0</v>
      </c>
      <c r="H82" s="168">
        <v>0</v>
      </c>
      <c r="I82" s="168">
        <v>0</v>
      </c>
      <c r="J82" s="191">
        <v>0</v>
      </c>
      <c r="K82" s="191">
        <v>0</v>
      </c>
      <c r="L82" s="191">
        <v>0</v>
      </c>
      <c r="M82" s="191">
        <v>0</v>
      </c>
      <c r="N82" s="191">
        <v>0</v>
      </c>
      <c r="O82" s="191">
        <v>0</v>
      </c>
    </row>
    <row r="83" spans="1:15" s="174" customFormat="1">
      <c r="A83" s="355" t="s">
        <v>247</v>
      </c>
      <c r="B83" s="313" t="s">
        <v>517</v>
      </c>
      <c r="C83" s="173" t="s">
        <v>17</v>
      </c>
      <c r="D83" s="167">
        <f t="shared" si="3"/>
        <v>166311.02716999999</v>
      </c>
      <c r="E83" s="167">
        <f t="shared" ref="E83:O83" si="31">SUM(E84:E87)</f>
        <v>5849.1130000000003</v>
      </c>
      <c r="F83" s="167">
        <f t="shared" si="31"/>
        <v>5951.0749999999998</v>
      </c>
      <c r="G83" s="167">
        <f t="shared" si="31"/>
        <v>3336.0740000000001</v>
      </c>
      <c r="H83" s="167">
        <f t="shared" si="31"/>
        <v>5849.2950000000001</v>
      </c>
      <c r="I83" s="167">
        <f t="shared" si="31"/>
        <v>0</v>
      </c>
      <c r="J83" s="190">
        <f t="shared" si="31"/>
        <v>13687.003000000001</v>
      </c>
      <c r="K83" s="190">
        <f t="shared" si="31"/>
        <v>15975.244000000001</v>
      </c>
      <c r="L83" s="190">
        <f t="shared" si="31"/>
        <v>54187.452559999998</v>
      </c>
      <c r="M83" s="190">
        <f t="shared" si="31"/>
        <v>30475.77061</v>
      </c>
      <c r="N83" s="190">
        <f t="shared" si="31"/>
        <v>28000</v>
      </c>
      <c r="O83" s="190">
        <f t="shared" si="31"/>
        <v>3000</v>
      </c>
    </row>
    <row r="84" spans="1:15" s="177" customFormat="1" ht="23.25" customHeight="1">
      <c r="A84" s="356"/>
      <c r="B84" s="329"/>
      <c r="C84" s="175" t="s">
        <v>25</v>
      </c>
      <c r="D84" s="170">
        <f t="shared" si="3"/>
        <v>0</v>
      </c>
      <c r="E84" s="176">
        <v>0</v>
      </c>
      <c r="F84" s="176">
        <v>0</v>
      </c>
      <c r="G84" s="176">
        <v>0</v>
      </c>
      <c r="H84" s="176">
        <v>0</v>
      </c>
      <c r="I84" s="176">
        <v>0</v>
      </c>
      <c r="J84" s="191">
        <v>0</v>
      </c>
      <c r="K84" s="191">
        <v>0</v>
      </c>
      <c r="L84" s="191">
        <v>0</v>
      </c>
      <c r="M84" s="191">
        <v>0</v>
      </c>
      <c r="N84" s="191">
        <v>0</v>
      </c>
      <c r="O84" s="191">
        <v>0</v>
      </c>
    </row>
    <row r="85" spans="1:15" s="171" customFormat="1">
      <c r="A85" s="357"/>
      <c r="B85" s="312"/>
      <c r="C85" s="178" t="s">
        <v>26</v>
      </c>
      <c r="D85" s="167">
        <f t="shared" si="3"/>
        <v>0</v>
      </c>
      <c r="E85" s="168">
        <v>0</v>
      </c>
      <c r="F85" s="168">
        <v>0</v>
      </c>
      <c r="G85" s="168">
        <v>0</v>
      </c>
      <c r="H85" s="168">
        <v>0</v>
      </c>
      <c r="I85" s="168">
        <v>0</v>
      </c>
      <c r="J85" s="191">
        <v>0</v>
      </c>
      <c r="K85" s="191">
        <v>0</v>
      </c>
      <c r="L85" s="191">
        <v>0</v>
      </c>
      <c r="M85" s="191">
        <v>0</v>
      </c>
      <c r="N85" s="191">
        <v>0</v>
      </c>
      <c r="O85" s="191">
        <v>0</v>
      </c>
    </row>
    <row r="86" spans="1:15" s="171" customFormat="1">
      <c r="A86" s="355"/>
      <c r="B86" s="313"/>
      <c r="C86" s="172" t="s">
        <v>27</v>
      </c>
      <c r="D86" s="167">
        <f>SUM(E86:O86)</f>
        <v>166311.02716999999</v>
      </c>
      <c r="E86" s="168">
        <f>п2!I20</f>
        <v>5849.1130000000003</v>
      </c>
      <c r="F86" s="168">
        <f>п2!J20</f>
        <v>5951.0749999999998</v>
      </c>
      <c r="G86" s="168">
        <f>п2!K20</f>
        <v>3336.0740000000001</v>
      </c>
      <c r="H86" s="168">
        <v>5849.2950000000001</v>
      </c>
      <c r="I86" s="168">
        <f>'ПРИЛОЖ 2 к постановлению'!M24</f>
        <v>0</v>
      </c>
      <c r="J86" s="191">
        <f>'ПРИЛОЖ 2 к постановлению'!N24</f>
        <v>13687.003000000001</v>
      </c>
      <c r="K86" s="191">
        <f>'ПРИЛОЖ 2 к постановлению'!O24</f>
        <v>15975.244000000001</v>
      </c>
      <c r="L86" s="191">
        <f>'ПРИЛОЖ 2 к постановлению'!P24</f>
        <v>54187.452559999998</v>
      </c>
      <c r="M86" s="191">
        <f>'ПРИЛОЖ 2 к постановлению'!Q24</f>
        <v>30475.77061</v>
      </c>
      <c r="N86" s="191">
        <f>'ПРИЛОЖ 2 к постановлению'!R24</f>
        <v>28000</v>
      </c>
      <c r="O86" s="191">
        <f>'ПРИЛОЖ 2 к постановлению'!S24</f>
        <v>3000</v>
      </c>
    </row>
    <row r="87" spans="1:15" s="171" customFormat="1">
      <c r="A87" s="355"/>
      <c r="B87" s="313"/>
      <c r="C87" s="172" t="s">
        <v>28</v>
      </c>
      <c r="D87" s="167">
        <f t="shared" si="3"/>
        <v>0</v>
      </c>
      <c r="E87" s="168">
        <v>0</v>
      </c>
      <c r="F87" s="168">
        <v>0</v>
      </c>
      <c r="G87" s="168">
        <v>0</v>
      </c>
      <c r="H87" s="168">
        <v>0</v>
      </c>
      <c r="I87" s="168">
        <v>0</v>
      </c>
      <c r="J87" s="191">
        <v>0</v>
      </c>
      <c r="K87" s="191">
        <v>0</v>
      </c>
      <c r="L87" s="191">
        <v>0</v>
      </c>
      <c r="M87" s="191">
        <v>0</v>
      </c>
      <c r="N87" s="191">
        <v>0</v>
      </c>
      <c r="O87" s="191">
        <v>0</v>
      </c>
    </row>
    <row r="88" spans="1:15" s="174" customFormat="1">
      <c r="A88" s="346" t="s">
        <v>108</v>
      </c>
      <c r="B88" s="313" t="s">
        <v>519</v>
      </c>
      <c r="C88" s="173" t="s">
        <v>17</v>
      </c>
      <c r="D88" s="167">
        <f t="shared" si="3"/>
        <v>7950</v>
      </c>
      <c r="E88" s="167">
        <f t="shared" ref="E88:O88" si="32">SUM(E89:E92)</f>
        <v>0</v>
      </c>
      <c r="F88" s="167">
        <f t="shared" si="32"/>
        <v>0</v>
      </c>
      <c r="G88" s="167">
        <f t="shared" si="32"/>
        <v>0</v>
      </c>
      <c r="H88" s="167">
        <f t="shared" si="32"/>
        <v>0</v>
      </c>
      <c r="I88" s="167">
        <f t="shared" si="32"/>
        <v>0</v>
      </c>
      <c r="J88" s="190">
        <f>SUM(J89:J92)</f>
        <v>3500</v>
      </c>
      <c r="K88" s="190">
        <f t="shared" si="32"/>
        <v>0</v>
      </c>
      <c r="L88" s="190">
        <f t="shared" si="32"/>
        <v>3850</v>
      </c>
      <c r="M88" s="190">
        <f t="shared" si="32"/>
        <v>600</v>
      </c>
      <c r="N88" s="190">
        <f t="shared" si="32"/>
        <v>0</v>
      </c>
      <c r="O88" s="190">
        <f t="shared" si="32"/>
        <v>0</v>
      </c>
    </row>
    <row r="89" spans="1:15" s="177" customFormat="1" ht="30">
      <c r="A89" s="349"/>
      <c r="B89" s="329"/>
      <c r="C89" s="175" t="s">
        <v>25</v>
      </c>
      <c r="D89" s="170">
        <f t="shared" si="3"/>
        <v>0</v>
      </c>
      <c r="E89" s="176">
        <v>0</v>
      </c>
      <c r="F89" s="176">
        <v>0</v>
      </c>
      <c r="G89" s="176">
        <v>0</v>
      </c>
      <c r="H89" s="176">
        <v>0</v>
      </c>
      <c r="I89" s="176">
        <v>0</v>
      </c>
      <c r="J89" s="191">
        <v>0</v>
      </c>
      <c r="K89" s="191">
        <v>0</v>
      </c>
      <c r="L89" s="191">
        <v>0</v>
      </c>
      <c r="M89" s="191">
        <v>0</v>
      </c>
      <c r="N89" s="191">
        <v>0</v>
      </c>
      <c r="O89" s="191">
        <v>0</v>
      </c>
    </row>
    <row r="90" spans="1:15" s="171" customFormat="1">
      <c r="A90" s="349"/>
      <c r="B90" s="312"/>
      <c r="C90" s="178" t="s">
        <v>26</v>
      </c>
      <c r="D90" s="167">
        <f t="shared" si="3"/>
        <v>0</v>
      </c>
      <c r="E90" s="168">
        <v>0</v>
      </c>
      <c r="F90" s="168">
        <v>0</v>
      </c>
      <c r="G90" s="168">
        <v>0</v>
      </c>
      <c r="H90" s="168">
        <v>0</v>
      </c>
      <c r="I90" s="168">
        <v>0</v>
      </c>
      <c r="J90" s="191">
        <v>0</v>
      </c>
      <c r="K90" s="191">
        <v>0</v>
      </c>
      <c r="L90" s="191">
        <v>0</v>
      </c>
      <c r="M90" s="191">
        <v>0</v>
      </c>
      <c r="N90" s="191">
        <v>0</v>
      </c>
      <c r="O90" s="191">
        <v>0</v>
      </c>
    </row>
    <row r="91" spans="1:15" s="171" customFormat="1">
      <c r="A91" s="349"/>
      <c r="B91" s="313"/>
      <c r="C91" s="172" t="s">
        <v>27</v>
      </c>
      <c r="D91" s="167">
        <f t="shared" ref="D91:D154" si="33">SUM(E91:O91)</f>
        <v>7950</v>
      </c>
      <c r="E91" s="168">
        <v>0</v>
      </c>
      <c r="F91" s="168">
        <v>0</v>
      </c>
      <c r="G91" s="168">
        <v>0</v>
      </c>
      <c r="H91" s="168">
        <v>0</v>
      </c>
      <c r="I91" s="168">
        <f>'ПРИЛОЖ 2 к постановлению'!M25</f>
        <v>0</v>
      </c>
      <c r="J91" s="191">
        <f>'ПРИЛОЖ 2 к постановлению'!N25</f>
        <v>3500</v>
      </c>
      <c r="K91" s="191">
        <v>0</v>
      </c>
      <c r="L91" s="191">
        <f>'ПРИЛОЖ 2 к постановлению'!P25</f>
        <v>3850</v>
      </c>
      <c r="M91" s="191">
        <f>'ПРИЛОЖ 2 к постановлению'!Q25</f>
        <v>600</v>
      </c>
      <c r="N91" s="191">
        <f>'ПРИЛОЖ 2 к постановлению'!R25</f>
        <v>0</v>
      </c>
      <c r="O91" s="191">
        <f>'ПРИЛОЖ 2 к постановлению'!S25</f>
        <v>0</v>
      </c>
    </row>
    <row r="92" spans="1:15" s="171" customFormat="1" ht="36.4" customHeight="1">
      <c r="A92" s="350"/>
      <c r="B92" s="313"/>
      <c r="C92" s="172" t="s">
        <v>28</v>
      </c>
      <c r="D92" s="167">
        <f t="shared" si="33"/>
        <v>0</v>
      </c>
      <c r="E92" s="168">
        <v>0</v>
      </c>
      <c r="F92" s="168">
        <v>0</v>
      </c>
      <c r="G92" s="168">
        <v>0</v>
      </c>
      <c r="H92" s="168">
        <f>SUM(I92:O92)</f>
        <v>0</v>
      </c>
      <c r="I92" s="168">
        <v>0</v>
      </c>
      <c r="J92" s="191">
        <v>0</v>
      </c>
      <c r="K92" s="191">
        <v>0</v>
      </c>
      <c r="L92" s="191">
        <v>0</v>
      </c>
      <c r="M92" s="191">
        <v>0</v>
      </c>
      <c r="N92" s="191">
        <v>0</v>
      </c>
      <c r="O92" s="191">
        <v>0</v>
      </c>
    </row>
    <row r="93" spans="1:15" s="174" customFormat="1">
      <c r="A93" s="346" t="s">
        <v>238</v>
      </c>
      <c r="B93" s="313" t="s">
        <v>57</v>
      </c>
      <c r="C93" s="173" t="s">
        <v>17</v>
      </c>
      <c r="D93" s="167">
        <f t="shared" si="33"/>
        <v>1000</v>
      </c>
      <c r="E93" s="167">
        <f t="shared" ref="E93:O93" si="34">SUM(E94:E97)</f>
        <v>1000</v>
      </c>
      <c r="F93" s="167">
        <f t="shared" si="34"/>
        <v>0</v>
      </c>
      <c r="G93" s="167">
        <f t="shared" si="34"/>
        <v>0</v>
      </c>
      <c r="H93" s="167">
        <f t="shared" si="34"/>
        <v>0</v>
      </c>
      <c r="I93" s="167">
        <f t="shared" si="34"/>
        <v>0</v>
      </c>
      <c r="J93" s="190">
        <f>SUM(J94:J97)</f>
        <v>0</v>
      </c>
      <c r="K93" s="190">
        <f t="shared" si="34"/>
        <v>0</v>
      </c>
      <c r="L93" s="190">
        <f t="shared" si="34"/>
        <v>0</v>
      </c>
      <c r="M93" s="190">
        <f t="shared" si="34"/>
        <v>0</v>
      </c>
      <c r="N93" s="190">
        <f t="shared" si="34"/>
        <v>0</v>
      </c>
      <c r="O93" s="190">
        <f t="shared" si="34"/>
        <v>0</v>
      </c>
    </row>
    <row r="94" spans="1:15" s="177" customFormat="1" ht="30">
      <c r="A94" s="349"/>
      <c r="B94" s="329"/>
      <c r="C94" s="175" t="s">
        <v>25</v>
      </c>
      <c r="D94" s="170">
        <f t="shared" si="33"/>
        <v>0</v>
      </c>
      <c r="E94" s="176">
        <v>0</v>
      </c>
      <c r="F94" s="176">
        <v>0</v>
      </c>
      <c r="G94" s="176">
        <v>0</v>
      </c>
      <c r="H94" s="176">
        <v>0</v>
      </c>
      <c r="I94" s="176">
        <v>0</v>
      </c>
      <c r="J94" s="191">
        <v>0</v>
      </c>
      <c r="K94" s="191">
        <v>0</v>
      </c>
      <c r="L94" s="191">
        <v>0</v>
      </c>
      <c r="M94" s="191">
        <v>0</v>
      </c>
      <c r="N94" s="191">
        <v>0</v>
      </c>
      <c r="O94" s="191">
        <v>0</v>
      </c>
    </row>
    <row r="95" spans="1:15" s="171" customFormat="1">
      <c r="A95" s="349"/>
      <c r="B95" s="312"/>
      <c r="C95" s="178" t="s">
        <v>26</v>
      </c>
      <c r="D95" s="167">
        <f t="shared" si="33"/>
        <v>0</v>
      </c>
      <c r="E95" s="168">
        <v>0</v>
      </c>
      <c r="F95" s="168">
        <v>0</v>
      </c>
      <c r="G95" s="168">
        <v>0</v>
      </c>
      <c r="H95" s="168">
        <v>0</v>
      </c>
      <c r="I95" s="168">
        <v>0</v>
      </c>
      <c r="J95" s="191">
        <v>0</v>
      </c>
      <c r="K95" s="191">
        <v>0</v>
      </c>
      <c r="L95" s="191">
        <v>0</v>
      </c>
      <c r="M95" s="191">
        <v>0</v>
      </c>
      <c r="N95" s="191">
        <v>0</v>
      </c>
      <c r="O95" s="191">
        <v>0</v>
      </c>
    </row>
    <row r="96" spans="1:15" s="171" customFormat="1">
      <c r="A96" s="349"/>
      <c r="B96" s="313"/>
      <c r="C96" s="172" t="s">
        <v>27</v>
      </c>
      <c r="D96" s="167">
        <f t="shared" si="33"/>
        <v>1000</v>
      </c>
      <c r="E96" s="168">
        <f>п2!I22</f>
        <v>1000</v>
      </c>
      <c r="F96" s="168">
        <v>0</v>
      </c>
      <c r="G96" s="168">
        <v>0</v>
      </c>
      <c r="H96" s="168">
        <v>0</v>
      </c>
      <c r="I96" s="168">
        <v>0</v>
      </c>
      <c r="J96" s="191">
        <v>0</v>
      </c>
      <c r="K96" s="191">
        <v>0</v>
      </c>
      <c r="L96" s="191">
        <v>0</v>
      </c>
      <c r="M96" s="191">
        <v>0</v>
      </c>
      <c r="N96" s="191">
        <v>0</v>
      </c>
      <c r="O96" s="191">
        <v>0</v>
      </c>
    </row>
    <row r="97" spans="1:15" s="171" customFormat="1">
      <c r="A97" s="350"/>
      <c r="B97" s="313"/>
      <c r="C97" s="172" t="s">
        <v>28</v>
      </c>
      <c r="D97" s="167">
        <f t="shared" si="33"/>
        <v>0</v>
      </c>
      <c r="E97" s="168">
        <v>0</v>
      </c>
      <c r="F97" s="168">
        <v>0</v>
      </c>
      <c r="G97" s="168">
        <v>0</v>
      </c>
      <c r="H97" s="168">
        <v>0</v>
      </c>
      <c r="I97" s="168">
        <v>0</v>
      </c>
      <c r="J97" s="191">
        <v>0</v>
      </c>
      <c r="K97" s="191">
        <v>0</v>
      </c>
      <c r="L97" s="191">
        <v>0</v>
      </c>
      <c r="M97" s="191">
        <v>0</v>
      </c>
      <c r="N97" s="191">
        <v>0</v>
      </c>
      <c r="O97" s="191">
        <v>0</v>
      </c>
    </row>
    <row r="98" spans="1:15" s="174" customFormat="1">
      <c r="A98" s="355" t="s">
        <v>239</v>
      </c>
      <c r="B98" s="313" t="s">
        <v>483</v>
      </c>
      <c r="C98" s="173" t="s">
        <v>17</v>
      </c>
      <c r="D98" s="167">
        <f t="shared" si="33"/>
        <v>690.96299999999997</v>
      </c>
      <c r="E98" s="167">
        <f t="shared" ref="E98:O98" si="35">SUM(E99:E102)</f>
        <v>400</v>
      </c>
      <c r="F98" s="167">
        <f t="shared" si="35"/>
        <v>0</v>
      </c>
      <c r="G98" s="167">
        <f t="shared" si="35"/>
        <v>0</v>
      </c>
      <c r="H98" s="167">
        <f t="shared" si="35"/>
        <v>290.96300000000002</v>
      </c>
      <c r="I98" s="167">
        <f t="shared" si="35"/>
        <v>0</v>
      </c>
      <c r="J98" s="190">
        <f>SUM(J99:J102)</f>
        <v>0</v>
      </c>
      <c r="K98" s="190">
        <f t="shared" si="35"/>
        <v>0</v>
      </c>
      <c r="L98" s="190">
        <f t="shared" si="35"/>
        <v>0</v>
      </c>
      <c r="M98" s="190">
        <f t="shared" si="35"/>
        <v>0</v>
      </c>
      <c r="N98" s="190">
        <f t="shared" si="35"/>
        <v>0</v>
      </c>
      <c r="O98" s="190">
        <f t="shared" si="35"/>
        <v>0</v>
      </c>
    </row>
    <row r="99" spans="1:15" s="177" customFormat="1" ht="23.25" customHeight="1">
      <c r="A99" s="356"/>
      <c r="B99" s="329"/>
      <c r="C99" s="175" t="s">
        <v>25</v>
      </c>
      <c r="D99" s="170">
        <f t="shared" si="33"/>
        <v>0</v>
      </c>
      <c r="E99" s="176">
        <v>0</v>
      </c>
      <c r="F99" s="176">
        <v>0</v>
      </c>
      <c r="G99" s="176">
        <v>0</v>
      </c>
      <c r="H99" s="176">
        <v>0</v>
      </c>
      <c r="I99" s="176">
        <v>0</v>
      </c>
      <c r="J99" s="191">
        <v>0</v>
      </c>
      <c r="K99" s="191">
        <v>0</v>
      </c>
      <c r="L99" s="191">
        <v>0</v>
      </c>
      <c r="M99" s="191">
        <v>0</v>
      </c>
      <c r="N99" s="191">
        <v>0</v>
      </c>
      <c r="O99" s="191">
        <v>0</v>
      </c>
    </row>
    <row r="100" spans="1:15" s="171" customFormat="1">
      <c r="A100" s="357"/>
      <c r="B100" s="312"/>
      <c r="C100" s="178" t="s">
        <v>26</v>
      </c>
      <c r="D100" s="167">
        <f t="shared" si="33"/>
        <v>0</v>
      </c>
      <c r="E100" s="168">
        <v>0</v>
      </c>
      <c r="F100" s="168">
        <v>0</v>
      </c>
      <c r="G100" s="168">
        <v>0</v>
      </c>
      <c r="H100" s="168">
        <v>0</v>
      </c>
      <c r="I100" s="168">
        <v>0</v>
      </c>
      <c r="J100" s="191">
        <v>0</v>
      </c>
      <c r="K100" s="191">
        <v>0</v>
      </c>
      <c r="L100" s="191">
        <v>0</v>
      </c>
      <c r="M100" s="191">
        <v>0</v>
      </c>
      <c r="N100" s="191">
        <v>0</v>
      </c>
      <c r="O100" s="191">
        <v>0</v>
      </c>
    </row>
    <row r="101" spans="1:15" s="171" customFormat="1">
      <c r="A101" s="355"/>
      <c r="B101" s="313"/>
      <c r="C101" s="172" t="s">
        <v>27</v>
      </c>
      <c r="D101" s="167">
        <f t="shared" si="33"/>
        <v>690.96299999999997</v>
      </c>
      <c r="E101" s="168">
        <f>п2!I23</f>
        <v>400</v>
      </c>
      <c r="F101" s="168">
        <v>0</v>
      </c>
      <c r="G101" s="168">
        <v>0</v>
      </c>
      <c r="H101" s="168">
        <f>п2!L23</f>
        <v>290.96300000000002</v>
      </c>
      <c r="I101" s="168">
        <v>0</v>
      </c>
      <c r="J101" s="191">
        <v>0</v>
      </c>
      <c r="K101" s="191">
        <v>0</v>
      </c>
      <c r="L101" s="191">
        <v>0</v>
      </c>
      <c r="M101" s="191">
        <v>0</v>
      </c>
      <c r="N101" s="191">
        <v>0</v>
      </c>
      <c r="O101" s="191">
        <v>0</v>
      </c>
    </row>
    <row r="102" spans="1:15" s="171" customFormat="1">
      <c r="A102" s="355"/>
      <c r="B102" s="313"/>
      <c r="C102" s="172" t="s">
        <v>28</v>
      </c>
      <c r="D102" s="167">
        <f t="shared" si="33"/>
        <v>0</v>
      </c>
      <c r="E102" s="168">
        <v>0</v>
      </c>
      <c r="F102" s="168">
        <v>0</v>
      </c>
      <c r="G102" s="168">
        <v>0</v>
      </c>
      <c r="H102" s="168">
        <v>0</v>
      </c>
      <c r="I102" s="168">
        <v>0</v>
      </c>
      <c r="J102" s="191">
        <v>0</v>
      </c>
      <c r="K102" s="191">
        <v>0</v>
      </c>
      <c r="L102" s="191">
        <v>0</v>
      </c>
      <c r="M102" s="191">
        <v>0</v>
      </c>
      <c r="N102" s="191">
        <v>0</v>
      </c>
      <c r="O102" s="191">
        <v>0</v>
      </c>
    </row>
    <row r="103" spans="1:15" s="174" customFormat="1">
      <c r="A103" s="355" t="s">
        <v>240</v>
      </c>
      <c r="B103" s="313" t="s">
        <v>484</v>
      </c>
      <c r="C103" s="173" t="s">
        <v>17</v>
      </c>
      <c r="D103" s="167">
        <f t="shared" si="33"/>
        <v>576.09299999999996</v>
      </c>
      <c r="E103" s="167">
        <f t="shared" ref="E103:M103" si="36">SUM(E104:E107)</f>
        <v>576.09299999999996</v>
      </c>
      <c r="F103" s="167">
        <f t="shared" si="36"/>
        <v>0</v>
      </c>
      <c r="G103" s="167">
        <f t="shared" si="36"/>
        <v>0</v>
      </c>
      <c r="H103" s="167">
        <f t="shared" si="36"/>
        <v>0</v>
      </c>
      <c r="I103" s="167">
        <f t="shared" si="36"/>
        <v>0</v>
      </c>
      <c r="J103" s="190">
        <f>SUM(J104:J107)</f>
        <v>0</v>
      </c>
      <c r="K103" s="190">
        <f t="shared" si="36"/>
        <v>0</v>
      </c>
      <c r="L103" s="190">
        <f t="shared" si="36"/>
        <v>0</v>
      </c>
      <c r="M103" s="190">
        <f t="shared" si="36"/>
        <v>0</v>
      </c>
      <c r="N103" s="190">
        <f>N104+N107</f>
        <v>0</v>
      </c>
      <c r="O103" s="190">
        <f>O104+O107</f>
        <v>0</v>
      </c>
    </row>
    <row r="104" spans="1:15" s="177" customFormat="1" ht="30">
      <c r="A104" s="356"/>
      <c r="B104" s="329"/>
      <c r="C104" s="175" t="s">
        <v>25</v>
      </c>
      <c r="D104" s="170">
        <f t="shared" si="33"/>
        <v>0</v>
      </c>
      <c r="E104" s="176">
        <v>0</v>
      </c>
      <c r="F104" s="176">
        <v>0</v>
      </c>
      <c r="G104" s="176">
        <v>0</v>
      </c>
      <c r="H104" s="176">
        <v>0</v>
      </c>
      <c r="I104" s="176">
        <v>0</v>
      </c>
      <c r="J104" s="191">
        <v>0</v>
      </c>
      <c r="K104" s="191">
        <v>0</v>
      </c>
      <c r="L104" s="191">
        <v>0</v>
      </c>
      <c r="M104" s="191">
        <v>0</v>
      </c>
      <c r="N104" s="191">
        <v>0</v>
      </c>
      <c r="O104" s="191">
        <v>0</v>
      </c>
    </row>
    <row r="105" spans="1:15" s="171" customFormat="1">
      <c r="A105" s="357"/>
      <c r="B105" s="312"/>
      <c r="C105" s="178" t="s">
        <v>26</v>
      </c>
      <c r="D105" s="167">
        <f t="shared" si="33"/>
        <v>0</v>
      </c>
      <c r="E105" s="168">
        <v>0</v>
      </c>
      <c r="F105" s="168">
        <v>0</v>
      </c>
      <c r="G105" s="168">
        <v>0</v>
      </c>
      <c r="H105" s="168">
        <v>0</v>
      </c>
      <c r="I105" s="168">
        <v>0</v>
      </c>
      <c r="J105" s="191">
        <v>0</v>
      </c>
      <c r="K105" s="191">
        <v>0</v>
      </c>
      <c r="L105" s="191">
        <v>0</v>
      </c>
      <c r="M105" s="191">
        <v>0</v>
      </c>
      <c r="N105" s="191">
        <v>0</v>
      </c>
      <c r="O105" s="191">
        <v>0</v>
      </c>
    </row>
    <row r="106" spans="1:15" s="171" customFormat="1">
      <c r="A106" s="355"/>
      <c r="B106" s="313"/>
      <c r="C106" s="172" t="s">
        <v>27</v>
      </c>
      <c r="D106" s="167">
        <f t="shared" si="33"/>
        <v>576.09299999999996</v>
      </c>
      <c r="E106" s="168">
        <f>п2!I24</f>
        <v>576.09299999999996</v>
      </c>
      <c r="F106" s="168">
        <v>0</v>
      </c>
      <c r="G106" s="168">
        <v>0</v>
      </c>
      <c r="H106" s="168">
        <v>0</v>
      </c>
      <c r="I106" s="168">
        <v>0</v>
      </c>
      <c r="J106" s="191">
        <v>0</v>
      </c>
      <c r="K106" s="191">
        <v>0</v>
      </c>
      <c r="L106" s="191">
        <f>'ПРИЛОЖ 2 к постановлению'!P28</f>
        <v>0</v>
      </c>
      <c r="M106" s="191">
        <f>'ПРИЛОЖ 2 к постановлению'!Q28</f>
        <v>0</v>
      </c>
      <c r="N106" s="191">
        <f>'ПРИЛОЖ 2 к постановлению'!R28</f>
        <v>0</v>
      </c>
      <c r="O106" s="191">
        <v>0</v>
      </c>
    </row>
    <row r="107" spans="1:15" s="171" customFormat="1">
      <c r="A107" s="355"/>
      <c r="B107" s="313"/>
      <c r="C107" s="172" t="s">
        <v>28</v>
      </c>
      <c r="D107" s="167">
        <f t="shared" si="33"/>
        <v>0</v>
      </c>
      <c r="E107" s="168">
        <v>0</v>
      </c>
      <c r="F107" s="168">
        <v>0</v>
      </c>
      <c r="G107" s="168">
        <v>0</v>
      </c>
      <c r="H107" s="168">
        <v>0</v>
      </c>
      <c r="I107" s="168">
        <v>0</v>
      </c>
      <c r="J107" s="191">
        <v>0</v>
      </c>
      <c r="K107" s="191">
        <v>0</v>
      </c>
      <c r="L107" s="191">
        <v>0</v>
      </c>
      <c r="M107" s="191">
        <v>0</v>
      </c>
      <c r="N107" s="191">
        <v>0</v>
      </c>
      <c r="O107" s="191">
        <v>0</v>
      </c>
    </row>
    <row r="108" spans="1:15" s="174" customFormat="1">
      <c r="A108" s="355" t="s">
        <v>241</v>
      </c>
      <c r="B108" s="313" t="s">
        <v>45</v>
      </c>
      <c r="C108" s="173" t="s">
        <v>17</v>
      </c>
      <c r="D108" s="167">
        <f t="shared" si="33"/>
        <v>390</v>
      </c>
      <c r="E108" s="167">
        <f t="shared" ref="E108:O108" si="37">SUM(E109:E112)</f>
        <v>390</v>
      </c>
      <c r="F108" s="167">
        <f t="shared" si="37"/>
        <v>0</v>
      </c>
      <c r="G108" s="167">
        <f t="shared" si="37"/>
        <v>0</v>
      </c>
      <c r="H108" s="167">
        <f t="shared" si="37"/>
        <v>0</v>
      </c>
      <c r="I108" s="167">
        <f t="shared" si="37"/>
        <v>0</v>
      </c>
      <c r="J108" s="190">
        <f>SUM(J109:J112)</f>
        <v>0</v>
      </c>
      <c r="K108" s="190">
        <f t="shared" si="37"/>
        <v>0</v>
      </c>
      <c r="L108" s="190">
        <f t="shared" si="37"/>
        <v>0</v>
      </c>
      <c r="M108" s="190">
        <f t="shared" si="37"/>
        <v>0</v>
      </c>
      <c r="N108" s="190">
        <f t="shared" si="37"/>
        <v>0</v>
      </c>
      <c r="O108" s="190">
        <f t="shared" si="37"/>
        <v>0</v>
      </c>
    </row>
    <row r="109" spans="1:15" s="177" customFormat="1" ht="30">
      <c r="A109" s="356"/>
      <c r="B109" s="329"/>
      <c r="C109" s="175" t="s">
        <v>25</v>
      </c>
      <c r="D109" s="170">
        <f t="shared" si="33"/>
        <v>0</v>
      </c>
      <c r="E109" s="176">
        <v>0</v>
      </c>
      <c r="F109" s="176">
        <v>0</v>
      </c>
      <c r="G109" s="176">
        <v>0</v>
      </c>
      <c r="H109" s="176">
        <v>0</v>
      </c>
      <c r="I109" s="176">
        <v>0</v>
      </c>
      <c r="J109" s="191">
        <v>0</v>
      </c>
      <c r="K109" s="191">
        <v>0</v>
      </c>
      <c r="L109" s="191">
        <v>0</v>
      </c>
      <c r="M109" s="191">
        <v>0</v>
      </c>
      <c r="N109" s="191">
        <v>0</v>
      </c>
      <c r="O109" s="191">
        <v>0</v>
      </c>
    </row>
    <row r="110" spans="1:15" s="171" customFormat="1">
      <c r="A110" s="357"/>
      <c r="B110" s="312"/>
      <c r="C110" s="178" t="s">
        <v>26</v>
      </c>
      <c r="D110" s="167">
        <f t="shared" si="33"/>
        <v>0</v>
      </c>
      <c r="E110" s="168">
        <v>0</v>
      </c>
      <c r="F110" s="168">
        <v>0</v>
      </c>
      <c r="G110" s="168">
        <v>0</v>
      </c>
      <c r="H110" s="168">
        <v>0</v>
      </c>
      <c r="I110" s="168">
        <v>0</v>
      </c>
      <c r="J110" s="191">
        <v>0</v>
      </c>
      <c r="K110" s="191">
        <v>0</v>
      </c>
      <c r="L110" s="191">
        <v>0</v>
      </c>
      <c r="M110" s="191">
        <v>0</v>
      </c>
      <c r="N110" s="191">
        <v>0</v>
      </c>
      <c r="O110" s="191">
        <v>0</v>
      </c>
    </row>
    <row r="111" spans="1:15" s="171" customFormat="1">
      <c r="A111" s="355"/>
      <c r="B111" s="313"/>
      <c r="C111" s="172" t="s">
        <v>27</v>
      </c>
      <c r="D111" s="167">
        <f t="shared" si="33"/>
        <v>390</v>
      </c>
      <c r="E111" s="168">
        <f>п2!I25</f>
        <v>390</v>
      </c>
      <c r="F111" s="168">
        <v>0</v>
      </c>
      <c r="G111" s="168">
        <v>0</v>
      </c>
      <c r="H111" s="168">
        <v>0</v>
      </c>
      <c r="I111" s="168">
        <v>0</v>
      </c>
      <c r="J111" s="191">
        <v>0</v>
      </c>
      <c r="K111" s="191">
        <v>0</v>
      </c>
      <c r="L111" s="191">
        <v>0</v>
      </c>
      <c r="M111" s="191">
        <v>0</v>
      </c>
      <c r="N111" s="191">
        <v>0</v>
      </c>
      <c r="O111" s="191">
        <v>0</v>
      </c>
    </row>
    <row r="112" spans="1:15" s="171" customFormat="1">
      <c r="A112" s="355"/>
      <c r="B112" s="313"/>
      <c r="C112" s="172" t="s">
        <v>28</v>
      </c>
      <c r="D112" s="167">
        <f t="shared" si="33"/>
        <v>0</v>
      </c>
      <c r="E112" s="168">
        <v>0</v>
      </c>
      <c r="F112" s="168">
        <v>0</v>
      </c>
      <c r="G112" s="168">
        <v>0</v>
      </c>
      <c r="H112" s="168">
        <v>0</v>
      </c>
      <c r="I112" s="168">
        <v>0</v>
      </c>
      <c r="J112" s="191">
        <v>0</v>
      </c>
      <c r="K112" s="191">
        <v>0</v>
      </c>
      <c r="L112" s="191">
        <v>0</v>
      </c>
      <c r="M112" s="191">
        <v>0</v>
      </c>
      <c r="N112" s="191">
        <v>0</v>
      </c>
      <c r="O112" s="191">
        <v>0</v>
      </c>
    </row>
    <row r="113" spans="1:15" s="174" customFormat="1">
      <c r="A113" s="355" t="s">
        <v>242</v>
      </c>
      <c r="B113" s="313" t="s">
        <v>60</v>
      </c>
      <c r="C113" s="173" t="s">
        <v>17</v>
      </c>
      <c r="D113" s="167">
        <f t="shared" si="33"/>
        <v>881.08500000000004</v>
      </c>
      <c r="E113" s="167">
        <f t="shared" ref="E113:O113" si="38">SUM(E114:E117)</f>
        <v>881.08500000000004</v>
      </c>
      <c r="F113" s="167">
        <f t="shared" si="38"/>
        <v>0</v>
      </c>
      <c r="G113" s="167">
        <f t="shared" si="38"/>
        <v>0</v>
      </c>
      <c r="H113" s="167">
        <f t="shared" si="38"/>
        <v>0</v>
      </c>
      <c r="I113" s="167">
        <f t="shared" si="38"/>
        <v>0</v>
      </c>
      <c r="J113" s="190">
        <f>SUM(J114:J117)</f>
        <v>0</v>
      </c>
      <c r="K113" s="190">
        <f t="shared" si="38"/>
        <v>0</v>
      </c>
      <c r="L113" s="190">
        <f t="shared" si="38"/>
        <v>0</v>
      </c>
      <c r="M113" s="190">
        <f t="shared" si="38"/>
        <v>0</v>
      </c>
      <c r="N113" s="190">
        <f t="shared" si="38"/>
        <v>0</v>
      </c>
      <c r="O113" s="190">
        <f t="shared" si="38"/>
        <v>0</v>
      </c>
    </row>
    <row r="114" spans="1:15" s="177" customFormat="1" ht="30">
      <c r="A114" s="356"/>
      <c r="B114" s="329"/>
      <c r="C114" s="175" t="s">
        <v>25</v>
      </c>
      <c r="D114" s="170">
        <f t="shared" si="33"/>
        <v>0</v>
      </c>
      <c r="E114" s="176">
        <v>0</v>
      </c>
      <c r="F114" s="176">
        <v>0</v>
      </c>
      <c r="G114" s="176">
        <v>0</v>
      </c>
      <c r="H114" s="176">
        <v>0</v>
      </c>
      <c r="I114" s="176">
        <v>0</v>
      </c>
      <c r="J114" s="191">
        <v>0</v>
      </c>
      <c r="K114" s="191">
        <v>0</v>
      </c>
      <c r="L114" s="191">
        <v>0</v>
      </c>
      <c r="M114" s="191">
        <v>0</v>
      </c>
      <c r="N114" s="191">
        <v>0</v>
      </c>
      <c r="O114" s="191">
        <v>0</v>
      </c>
    </row>
    <row r="115" spans="1:15" s="171" customFormat="1">
      <c r="A115" s="357"/>
      <c r="B115" s="312"/>
      <c r="C115" s="178" t="s">
        <v>26</v>
      </c>
      <c r="D115" s="167">
        <f t="shared" si="33"/>
        <v>0</v>
      </c>
      <c r="E115" s="168">
        <v>0</v>
      </c>
      <c r="F115" s="168">
        <v>0</v>
      </c>
      <c r="G115" s="168">
        <v>0</v>
      </c>
      <c r="H115" s="168">
        <v>0</v>
      </c>
      <c r="I115" s="168">
        <v>0</v>
      </c>
      <c r="J115" s="191">
        <v>0</v>
      </c>
      <c r="K115" s="191">
        <v>0</v>
      </c>
      <c r="L115" s="191">
        <v>0</v>
      </c>
      <c r="M115" s="191">
        <v>0</v>
      </c>
      <c r="N115" s="191">
        <v>0</v>
      </c>
      <c r="O115" s="191">
        <v>0</v>
      </c>
    </row>
    <row r="116" spans="1:15" s="171" customFormat="1">
      <c r="A116" s="355"/>
      <c r="B116" s="313"/>
      <c r="C116" s="172" t="s">
        <v>27</v>
      </c>
      <c r="D116" s="167">
        <f t="shared" si="33"/>
        <v>881.08500000000004</v>
      </c>
      <c r="E116" s="168">
        <f>п2!I26</f>
        <v>881.08500000000004</v>
      </c>
      <c r="F116" s="168">
        <v>0</v>
      </c>
      <c r="G116" s="168">
        <v>0</v>
      </c>
      <c r="H116" s="168">
        <v>0</v>
      </c>
      <c r="I116" s="168">
        <v>0</v>
      </c>
      <c r="J116" s="191">
        <v>0</v>
      </c>
      <c r="K116" s="191">
        <v>0</v>
      </c>
      <c r="L116" s="191">
        <v>0</v>
      </c>
      <c r="M116" s="191">
        <v>0</v>
      </c>
      <c r="N116" s="191">
        <v>0</v>
      </c>
      <c r="O116" s="191">
        <v>0</v>
      </c>
    </row>
    <row r="117" spans="1:15" s="171" customFormat="1">
      <c r="A117" s="355"/>
      <c r="B117" s="313"/>
      <c r="C117" s="172" t="s">
        <v>28</v>
      </c>
      <c r="D117" s="167">
        <f t="shared" si="33"/>
        <v>0</v>
      </c>
      <c r="E117" s="168">
        <v>0</v>
      </c>
      <c r="F117" s="168">
        <v>0</v>
      </c>
      <c r="G117" s="168">
        <v>0</v>
      </c>
      <c r="H117" s="168">
        <v>0</v>
      </c>
      <c r="I117" s="168">
        <v>0</v>
      </c>
      <c r="J117" s="191">
        <v>0</v>
      </c>
      <c r="K117" s="191">
        <v>0</v>
      </c>
      <c r="L117" s="191">
        <v>0</v>
      </c>
      <c r="M117" s="191">
        <v>0</v>
      </c>
      <c r="N117" s="191">
        <v>0</v>
      </c>
      <c r="O117" s="191">
        <v>0</v>
      </c>
    </row>
    <row r="118" spans="1:15" s="174" customFormat="1">
      <c r="A118" s="355" t="s">
        <v>281</v>
      </c>
      <c r="B118" s="313" t="s">
        <v>244</v>
      </c>
      <c r="C118" s="173" t="s">
        <v>17</v>
      </c>
      <c r="D118" s="167">
        <f t="shared" si="33"/>
        <v>7887.0845199999994</v>
      </c>
      <c r="E118" s="167">
        <f t="shared" ref="E118:O118" si="39">SUM(E119:E122)</f>
        <v>6090.0609999999997</v>
      </c>
      <c r="F118" s="167">
        <f t="shared" si="39"/>
        <v>1744.9659999999999</v>
      </c>
      <c r="G118" s="167">
        <f t="shared" si="39"/>
        <v>1.387</v>
      </c>
      <c r="H118" s="167">
        <f t="shared" si="39"/>
        <v>0</v>
      </c>
      <c r="I118" s="167">
        <f t="shared" si="39"/>
        <v>0</v>
      </c>
      <c r="J118" s="190">
        <f>SUM(J119:J122)</f>
        <v>0</v>
      </c>
      <c r="K118" s="190">
        <f t="shared" si="39"/>
        <v>0</v>
      </c>
      <c r="L118" s="190">
        <f t="shared" si="39"/>
        <v>0</v>
      </c>
      <c r="M118" s="190">
        <f t="shared" si="39"/>
        <v>50.670520000000003</v>
      </c>
      <c r="N118" s="190">
        <f t="shared" si="39"/>
        <v>0</v>
      </c>
      <c r="O118" s="190">
        <f t="shared" si="39"/>
        <v>0</v>
      </c>
    </row>
    <row r="119" spans="1:15" s="177" customFormat="1" ht="30">
      <c r="A119" s="356"/>
      <c r="B119" s="329"/>
      <c r="C119" s="175" t="s">
        <v>25</v>
      </c>
      <c r="D119" s="170">
        <f t="shared" si="33"/>
        <v>0</v>
      </c>
      <c r="E119" s="176">
        <v>0</v>
      </c>
      <c r="F119" s="176">
        <v>0</v>
      </c>
      <c r="G119" s="176">
        <v>0</v>
      </c>
      <c r="H119" s="176">
        <v>0</v>
      </c>
      <c r="I119" s="176">
        <v>0</v>
      </c>
      <c r="J119" s="191">
        <v>0</v>
      </c>
      <c r="K119" s="191">
        <v>0</v>
      </c>
      <c r="L119" s="191">
        <v>0</v>
      </c>
      <c r="M119" s="191">
        <v>0</v>
      </c>
      <c r="N119" s="191">
        <v>0</v>
      </c>
      <c r="O119" s="191">
        <v>0</v>
      </c>
    </row>
    <row r="120" spans="1:15" s="171" customFormat="1">
      <c r="A120" s="357"/>
      <c r="B120" s="312"/>
      <c r="C120" s="178" t="s">
        <v>26</v>
      </c>
      <c r="D120" s="167">
        <f t="shared" si="33"/>
        <v>0</v>
      </c>
      <c r="E120" s="168">
        <v>0</v>
      </c>
      <c r="F120" s="168">
        <v>0</v>
      </c>
      <c r="G120" s="168">
        <v>0</v>
      </c>
      <c r="H120" s="168">
        <v>0</v>
      </c>
      <c r="I120" s="168">
        <v>0</v>
      </c>
      <c r="J120" s="191">
        <v>0</v>
      </c>
      <c r="K120" s="191">
        <v>0</v>
      </c>
      <c r="L120" s="191">
        <v>0</v>
      </c>
      <c r="M120" s="191">
        <v>0</v>
      </c>
      <c r="N120" s="191">
        <v>0</v>
      </c>
      <c r="O120" s="191">
        <v>0</v>
      </c>
    </row>
    <row r="121" spans="1:15" s="171" customFormat="1">
      <c r="A121" s="355"/>
      <c r="B121" s="313"/>
      <c r="C121" s="172" t="s">
        <v>27</v>
      </c>
      <c r="D121" s="167">
        <f t="shared" si="33"/>
        <v>7887.0845199999994</v>
      </c>
      <c r="E121" s="168">
        <f>п2!I27</f>
        <v>6090.0609999999997</v>
      </c>
      <c r="F121" s="168">
        <f>п2!J27</f>
        <v>1744.9659999999999</v>
      </c>
      <c r="G121" s="168">
        <f>п2!K27</f>
        <v>1.387</v>
      </c>
      <c r="H121" s="168">
        <v>0</v>
      </c>
      <c r="I121" s="168">
        <v>0</v>
      </c>
      <c r="J121" s="191">
        <v>0</v>
      </c>
      <c r="K121" s="191">
        <v>0</v>
      </c>
      <c r="L121" s="191">
        <v>0</v>
      </c>
      <c r="M121" s="191">
        <f>'ПРИЛОЖ 2 к постановлению'!Q31</f>
        <v>50.670520000000003</v>
      </c>
      <c r="N121" s="191">
        <f>'ПРИЛОЖ 2 к постановлению'!R31</f>
        <v>0</v>
      </c>
      <c r="O121" s="191">
        <f>'ПРИЛОЖ 2 к постановлению'!S31</f>
        <v>0</v>
      </c>
    </row>
    <row r="122" spans="1:15" s="171" customFormat="1">
      <c r="A122" s="355"/>
      <c r="B122" s="313"/>
      <c r="C122" s="172" t="s">
        <v>28</v>
      </c>
      <c r="D122" s="167">
        <f t="shared" si="33"/>
        <v>0</v>
      </c>
      <c r="E122" s="168">
        <v>0</v>
      </c>
      <c r="F122" s="168">
        <v>0</v>
      </c>
      <c r="G122" s="168">
        <v>0</v>
      </c>
      <c r="H122" s="168">
        <v>0</v>
      </c>
      <c r="I122" s="168">
        <v>0</v>
      </c>
      <c r="J122" s="191">
        <v>0</v>
      </c>
      <c r="K122" s="191">
        <v>0</v>
      </c>
      <c r="L122" s="191">
        <v>0</v>
      </c>
      <c r="M122" s="191">
        <v>0</v>
      </c>
      <c r="N122" s="191">
        <v>0</v>
      </c>
      <c r="O122" s="191">
        <v>0</v>
      </c>
    </row>
    <row r="123" spans="1:15" s="174" customFormat="1">
      <c r="A123" s="355" t="s">
        <v>282</v>
      </c>
      <c r="B123" s="313" t="s">
        <v>62</v>
      </c>
      <c r="C123" s="173" t="s">
        <v>17</v>
      </c>
      <c r="D123" s="167">
        <f t="shared" si="33"/>
        <v>437.46800000000002</v>
      </c>
      <c r="E123" s="167">
        <f t="shared" ref="E123:O123" si="40">SUM(E124:E127)</f>
        <v>437.46800000000002</v>
      </c>
      <c r="F123" s="167">
        <f t="shared" si="40"/>
        <v>0</v>
      </c>
      <c r="G123" s="167">
        <f t="shared" si="40"/>
        <v>0</v>
      </c>
      <c r="H123" s="167">
        <f t="shared" si="40"/>
        <v>0</v>
      </c>
      <c r="I123" s="167">
        <f t="shared" si="40"/>
        <v>0</v>
      </c>
      <c r="J123" s="190">
        <f>SUM(J124:J127)</f>
        <v>0</v>
      </c>
      <c r="K123" s="190">
        <f t="shared" si="40"/>
        <v>0</v>
      </c>
      <c r="L123" s="190">
        <f t="shared" si="40"/>
        <v>0</v>
      </c>
      <c r="M123" s="190">
        <f t="shared" si="40"/>
        <v>0</v>
      </c>
      <c r="N123" s="190">
        <f t="shared" si="40"/>
        <v>0</v>
      </c>
      <c r="O123" s="190">
        <f t="shared" si="40"/>
        <v>0</v>
      </c>
    </row>
    <row r="124" spans="1:15" s="177" customFormat="1" ht="30">
      <c r="A124" s="356"/>
      <c r="B124" s="329"/>
      <c r="C124" s="175" t="s">
        <v>25</v>
      </c>
      <c r="D124" s="170">
        <f t="shared" si="33"/>
        <v>0</v>
      </c>
      <c r="E124" s="176">
        <v>0</v>
      </c>
      <c r="F124" s="176">
        <v>0</v>
      </c>
      <c r="G124" s="176">
        <v>0</v>
      </c>
      <c r="H124" s="176">
        <v>0</v>
      </c>
      <c r="I124" s="176">
        <v>0</v>
      </c>
      <c r="J124" s="191">
        <v>0</v>
      </c>
      <c r="K124" s="191">
        <v>0</v>
      </c>
      <c r="L124" s="191">
        <v>0</v>
      </c>
      <c r="M124" s="191">
        <v>0</v>
      </c>
      <c r="N124" s="191">
        <v>0</v>
      </c>
      <c r="O124" s="191">
        <v>0</v>
      </c>
    </row>
    <row r="125" spans="1:15" s="171" customFormat="1">
      <c r="A125" s="357"/>
      <c r="B125" s="312"/>
      <c r="C125" s="178" t="s">
        <v>26</v>
      </c>
      <c r="D125" s="167">
        <f t="shared" si="33"/>
        <v>0</v>
      </c>
      <c r="E125" s="168">
        <v>0</v>
      </c>
      <c r="F125" s="168">
        <v>0</v>
      </c>
      <c r="G125" s="168">
        <v>0</v>
      </c>
      <c r="H125" s="168">
        <v>0</v>
      </c>
      <c r="I125" s="168">
        <v>0</v>
      </c>
      <c r="J125" s="191">
        <v>0</v>
      </c>
      <c r="K125" s="191">
        <v>0</v>
      </c>
      <c r="L125" s="191">
        <v>0</v>
      </c>
      <c r="M125" s="191">
        <v>0</v>
      </c>
      <c r="N125" s="191">
        <v>0</v>
      </c>
      <c r="O125" s="191">
        <v>0</v>
      </c>
    </row>
    <row r="126" spans="1:15" s="171" customFormat="1">
      <c r="A126" s="355"/>
      <c r="B126" s="313"/>
      <c r="C126" s="172" t="s">
        <v>27</v>
      </c>
      <c r="D126" s="167">
        <f t="shared" si="33"/>
        <v>437.46800000000002</v>
      </c>
      <c r="E126" s="168">
        <f>п2!I28</f>
        <v>437.46800000000002</v>
      </c>
      <c r="F126" s="168">
        <v>0</v>
      </c>
      <c r="G126" s="168">
        <v>0</v>
      </c>
      <c r="H126" s="168">
        <v>0</v>
      </c>
      <c r="I126" s="168">
        <v>0</v>
      </c>
      <c r="J126" s="191">
        <v>0</v>
      </c>
      <c r="K126" s="191">
        <v>0</v>
      </c>
      <c r="L126" s="191">
        <v>0</v>
      </c>
      <c r="M126" s="191">
        <v>0</v>
      </c>
      <c r="N126" s="191">
        <v>0</v>
      </c>
      <c r="O126" s="191">
        <v>0</v>
      </c>
    </row>
    <row r="127" spans="1:15" s="171" customFormat="1">
      <c r="A127" s="355"/>
      <c r="B127" s="313"/>
      <c r="C127" s="172" t="s">
        <v>28</v>
      </c>
      <c r="D127" s="167">
        <f t="shared" si="33"/>
        <v>0</v>
      </c>
      <c r="E127" s="168">
        <v>0</v>
      </c>
      <c r="F127" s="168">
        <v>0</v>
      </c>
      <c r="G127" s="168">
        <v>0</v>
      </c>
      <c r="H127" s="168">
        <v>0</v>
      </c>
      <c r="I127" s="168">
        <v>0</v>
      </c>
      <c r="J127" s="191">
        <v>0</v>
      </c>
      <c r="K127" s="191">
        <v>0</v>
      </c>
      <c r="L127" s="191">
        <v>0</v>
      </c>
      <c r="M127" s="191">
        <v>0</v>
      </c>
      <c r="N127" s="191">
        <v>0</v>
      </c>
      <c r="O127" s="191">
        <v>0</v>
      </c>
    </row>
    <row r="128" spans="1:15" s="174" customFormat="1">
      <c r="A128" s="355" t="s">
        <v>283</v>
      </c>
      <c r="B128" s="313" t="s">
        <v>46</v>
      </c>
      <c r="C128" s="173" t="s">
        <v>17</v>
      </c>
      <c r="D128" s="167">
        <f t="shared" si="33"/>
        <v>2939.498</v>
      </c>
      <c r="E128" s="167">
        <f t="shared" ref="E128:O128" si="41">SUM(E129:E132)</f>
        <v>2939.498</v>
      </c>
      <c r="F128" s="167">
        <f t="shared" si="41"/>
        <v>0</v>
      </c>
      <c r="G128" s="167">
        <f t="shared" si="41"/>
        <v>0</v>
      </c>
      <c r="H128" s="167">
        <f t="shared" si="41"/>
        <v>0</v>
      </c>
      <c r="I128" s="167">
        <f t="shared" si="41"/>
        <v>0</v>
      </c>
      <c r="J128" s="190">
        <f>SUM(J129:J132)</f>
        <v>0</v>
      </c>
      <c r="K128" s="190">
        <f t="shared" si="41"/>
        <v>0</v>
      </c>
      <c r="L128" s="190">
        <f t="shared" si="41"/>
        <v>0</v>
      </c>
      <c r="M128" s="190">
        <f t="shared" si="41"/>
        <v>0</v>
      </c>
      <c r="N128" s="190">
        <f t="shared" si="41"/>
        <v>0</v>
      </c>
      <c r="O128" s="190">
        <f t="shared" si="41"/>
        <v>0</v>
      </c>
    </row>
    <row r="129" spans="1:15" s="177" customFormat="1" ht="30">
      <c r="A129" s="356"/>
      <c r="B129" s="329"/>
      <c r="C129" s="175" t="s">
        <v>25</v>
      </c>
      <c r="D129" s="170">
        <f t="shared" si="33"/>
        <v>0</v>
      </c>
      <c r="E129" s="176">
        <v>0</v>
      </c>
      <c r="F129" s="176">
        <v>0</v>
      </c>
      <c r="G129" s="176">
        <v>0</v>
      </c>
      <c r="H129" s="176">
        <v>0</v>
      </c>
      <c r="I129" s="176">
        <v>0</v>
      </c>
      <c r="J129" s="191">
        <v>0</v>
      </c>
      <c r="K129" s="191">
        <v>0</v>
      </c>
      <c r="L129" s="191">
        <v>0</v>
      </c>
      <c r="M129" s="191">
        <v>0</v>
      </c>
      <c r="N129" s="191">
        <v>0</v>
      </c>
      <c r="O129" s="191">
        <v>0</v>
      </c>
    </row>
    <row r="130" spans="1:15" s="171" customFormat="1">
      <c r="A130" s="357"/>
      <c r="B130" s="312"/>
      <c r="C130" s="178" t="s">
        <v>26</v>
      </c>
      <c r="D130" s="167">
        <f t="shared" si="33"/>
        <v>0</v>
      </c>
      <c r="E130" s="168">
        <v>0</v>
      </c>
      <c r="F130" s="168">
        <v>0</v>
      </c>
      <c r="G130" s="168">
        <v>0</v>
      </c>
      <c r="H130" s="168">
        <v>0</v>
      </c>
      <c r="I130" s="168">
        <v>0</v>
      </c>
      <c r="J130" s="191">
        <v>0</v>
      </c>
      <c r="K130" s="191">
        <v>0</v>
      </c>
      <c r="L130" s="191">
        <v>0</v>
      </c>
      <c r="M130" s="191">
        <v>0</v>
      </c>
      <c r="N130" s="191">
        <v>0</v>
      </c>
      <c r="O130" s="191">
        <v>0</v>
      </c>
    </row>
    <row r="131" spans="1:15" s="171" customFormat="1">
      <c r="A131" s="355"/>
      <c r="B131" s="313"/>
      <c r="C131" s="172" t="s">
        <v>27</v>
      </c>
      <c r="D131" s="167">
        <f t="shared" si="33"/>
        <v>2939.498</v>
      </c>
      <c r="E131" s="168">
        <f>п2!I29</f>
        <v>2939.498</v>
      </c>
      <c r="F131" s="168">
        <v>0</v>
      </c>
      <c r="G131" s="168">
        <v>0</v>
      </c>
      <c r="H131" s="168">
        <v>0</v>
      </c>
      <c r="I131" s="168">
        <v>0</v>
      </c>
      <c r="J131" s="191">
        <v>0</v>
      </c>
      <c r="K131" s="191">
        <v>0</v>
      </c>
      <c r="L131" s="191">
        <v>0</v>
      </c>
      <c r="M131" s="191">
        <v>0</v>
      </c>
      <c r="N131" s="191">
        <v>0</v>
      </c>
      <c r="O131" s="191">
        <v>0</v>
      </c>
    </row>
    <row r="132" spans="1:15" s="171" customFormat="1">
      <c r="A132" s="355"/>
      <c r="B132" s="313"/>
      <c r="C132" s="172" t="s">
        <v>28</v>
      </c>
      <c r="D132" s="167">
        <f t="shared" si="33"/>
        <v>0</v>
      </c>
      <c r="E132" s="168">
        <v>0</v>
      </c>
      <c r="F132" s="168">
        <v>0</v>
      </c>
      <c r="G132" s="168">
        <v>0</v>
      </c>
      <c r="H132" s="168">
        <v>0</v>
      </c>
      <c r="I132" s="168">
        <v>0</v>
      </c>
      <c r="J132" s="191">
        <v>0</v>
      </c>
      <c r="K132" s="191">
        <v>0</v>
      </c>
      <c r="L132" s="191">
        <v>0</v>
      </c>
      <c r="M132" s="191">
        <v>0</v>
      </c>
      <c r="N132" s="191">
        <v>0</v>
      </c>
      <c r="O132" s="191">
        <v>0</v>
      </c>
    </row>
    <row r="133" spans="1:15" s="174" customFormat="1">
      <c r="A133" s="355" t="s">
        <v>284</v>
      </c>
      <c r="B133" s="313" t="s">
        <v>485</v>
      </c>
      <c r="C133" s="173" t="s">
        <v>17</v>
      </c>
      <c r="D133" s="167">
        <f t="shared" si="33"/>
        <v>5548.7069999999994</v>
      </c>
      <c r="E133" s="167">
        <f t="shared" ref="E133:O133" si="42">SUM(E134:E137)</f>
        <v>1401.319</v>
      </c>
      <c r="F133" s="167">
        <f t="shared" si="42"/>
        <v>966.36300000000006</v>
      </c>
      <c r="G133" s="167">
        <f t="shared" si="42"/>
        <v>2037.172</v>
      </c>
      <c r="H133" s="167">
        <f t="shared" si="42"/>
        <v>1143.8530000000001</v>
      </c>
      <c r="I133" s="167">
        <f t="shared" si="42"/>
        <v>0</v>
      </c>
      <c r="J133" s="190">
        <f>SUM(J134:J137)</f>
        <v>0</v>
      </c>
      <c r="K133" s="190">
        <f t="shared" si="42"/>
        <v>0</v>
      </c>
      <c r="L133" s="190">
        <f t="shared" si="42"/>
        <v>0</v>
      </c>
      <c r="M133" s="190">
        <f t="shared" si="42"/>
        <v>0</v>
      </c>
      <c r="N133" s="190">
        <f t="shared" si="42"/>
        <v>0</v>
      </c>
      <c r="O133" s="190">
        <f t="shared" si="42"/>
        <v>0</v>
      </c>
    </row>
    <row r="134" spans="1:15" s="177" customFormat="1" ht="30">
      <c r="A134" s="356"/>
      <c r="B134" s="329"/>
      <c r="C134" s="175" t="s">
        <v>25</v>
      </c>
      <c r="D134" s="170">
        <f t="shared" si="33"/>
        <v>0</v>
      </c>
      <c r="E134" s="176">
        <v>0</v>
      </c>
      <c r="F134" s="176">
        <v>0</v>
      </c>
      <c r="G134" s="176">
        <v>0</v>
      </c>
      <c r="H134" s="176">
        <v>0</v>
      </c>
      <c r="I134" s="176">
        <v>0</v>
      </c>
      <c r="J134" s="191">
        <v>0</v>
      </c>
      <c r="K134" s="191">
        <v>0</v>
      </c>
      <c r="L134" s="191">
        <v>0</v>
      </c>
      <c r="M134" s="191">
        <v>0</v>
      </c>
      <c r="N134" s="191">
        <v>0</v>
      </c>
      <c r="O134" s="191">
        <v>0</v>
      </c>
    </row>
    <row r="135" spans="1:15" s="171" customFormat="1">
      <c r="A135" s="357"/>
      <c r="B135" s="312"/>
      <c r="C135" s="178" t="s">
        <v>26</v>
      </c>
      <c r="D135" s="167">
        <f t="shared" si="33"/>
        <v>0</v>
      </c>
      <c r="E135" s="168">
        <v>0</v>
      </c>
      <c r="F135" s="168">
        <v>0</v>
      </c>
      <c r="G135" s="168">
        <v>0</v>
      </c>
      <c r="H135" s="168">
        <v>0</v>
      </c>
      <c r="I135" s="168">
        <v>0</v>
      </c>
      <c r="J135" s="191">
        <v>0</v>
      </c>
      <c r="K135" s="191">
        <v>0</v>
      </c>
      <c r="L135" s="191">
        <v>0</v>
      </c>
      <c r="M135" s="191">
        <v>0</v>
      </c>
      <c r="N135" s="191">
        <v>0</v>
      </c>
      <c r="O135" s="191">
        <v>0</v>
      </c>
    </row>
    <row r="136" spans="1:15" s="171" customFormat="1">
      <c r="A136" s="355"/>
      <c r="B136" s="313"/>
      <c r="C136" s="172" t="s">
        <v>27</v>
      </c>
      <c r="D136" s="167">
        <f>SUM(E136:O136)</f>
        <v>5548.7069999999994</v>
      </c>
      <c r="E136" s="168">
        <f>п2!I30</f>
        <v>1401.319</v>
      </c>
      <c r="F136" s="168">
        <f>п2!J30</f>
        <v>966.36300000000006</v>
      </c>
      <c r="G136" s="168">
        <f>п2!K30</f>
        <v>2037.172</v>
      </c>
      <c r="H136" s="168">
        <v>1143.8530000000001</v>
      </c>
      <c r="I136" s="168">
        <v>0</v>
      </c>
      <c r="J136" s="191">
        <v>0</v>
      </c>
      <c r="K136" s="191">
        <v>0</v>
      </c>
      <c r="L136" s="191">
        <v>0</v>
      </c>
      <c r="M136" s="191">
        <v>0</v>
      </c>
      <c r="N136" s="191">
        <v>0</v>
      </c>
      <c r="O136" s="191">
        <v>0</v>
      </c>
    </row>
    <row r="137" spans="1:15" s="171" customFormat="1">
      <c r="A137" s="355"/>
      <c r="B137" s="313"/>
      <c r="C137" s="172" t="s">
        <v>28</v>
      </c>
      <c r="D137" s="167">
        <f t="shared" si="33"/>
        <v>0</v>
      </c>
      <c r="E137" s="168">
        <v>0</v>
      </c>
      <c r="F137" s="168">
        <v>0</v>
      </c>
      <c r="G137" s="168">
        <v>0</v>
      </c>
      <c r="H137" s="168">
        <v>0</v>
      </c>
      <c r="I137" s="168">
        <v>0</v>
      </c>
      <c r="J137" s="191">
        <v>0</v>
      </c>
      <c r="K137" s="191">
        <v>0</v>
      </c>
      <c r="L137" s="191">
        <v>0</v>
      </c>
      <c r="M137" s="191">
        <v>0</v>
      </c>
      <c r="N137" s="191">
        <v>0</v>
      </c>
      <c r="O137" s="191">
        <v>0</v>
      </c>
    </row>
    <row r="138" spans="1:15" s="179" customFormat="1">
      <c r="A138" s="355" t="s">
        <v>285</v>
      </c>
      <c r="B138" s="313" t="s">
        <v>486</v>
      </c>
      <c r="C138" s="173" t="s">
        <v>17</v>
      </c>
      <c r="D138" s="167">
        <f t="shared" si="33"/>
        <v>180.98400000000001</v>
      </c>
      <c r="E138" s="167">
        <f t="shared" ref="E138:O138" si="43">SUM(E139:E142)</f>
        <v>0</v>
      </c>
      <c r="F138" s="167">
        <f t="shared" si="43"/>
        <v>180.98400000000001</v>
      </c>
      <c r="G138" s="167">
        <f t="shared" si="43"/>
        <v>0</v>
      </c>
      <c r="H138" s="167">
        <f t="shared" si="43"/>
        <v>0</v>
      </c>
      <c r="I138" s="167">
        <f t="shared" si="43"/>
        <v>0</v>
      </c>
      <c r="J138" s="190">
        <f>SUM(J139:J142)</f>
        <v>0</v>
      </c>
      <c r="K138" s="190">
        <f t="shared" si="43"/>
        <v>0</v>
      </c>
      <c r="L138" s="190">
        <f t="shared" si="43"/>
        <v>0</v>
      </c>
      <c r="M138" s="190">
        <f t="shared" si="43"/>
        <v>0</v>
      </c>
      <c r="N138" s="190">
        <f t="shared" si="43"/>
        <v>0</v>
      </c>
      <c r="O138" s="190">
        <f t="shared" si="43"/>
        <v>0</v>
      </c>
    </row>
    <row r="139" spans="1:15" s="179" customFormat="1" ht="30">
      <c r="A139" s="356"/>
      <c r="B139" s="329"/>
      <c r="C139" s="175" t="s">
        <v>25</v>
      </c>
      <c r="D139" s="170">
        <f t="shared" si="33"/>
        <v>0</v>
      </c>
      <c r="E139" s="176">
        <v>0</v>
      </c>
      <c r="F139" s="176">
        <v>0</v>
      </c>
      <c r="G139" s="176">
        <v>0</v>
      </c>
      <c r="H139" s="176">
        <v>0</v>
      </c>
      <c r="I139" s="176">
        <v>0</v>
      </c>
      <c r="J139" s="191">
        <v>0</v>
      </c>
      <c r="K139" s="191">
        <v>0</v>
      </c>
      <c r="L139" s="191">
        <v>0</v>
      </c>
      <c r="M139" s="191">
        <v>0</v>
      </c>
      <c r="N139" s="191">
        <v>0</v>
      </c>
      <c r="O139" s="191">
        <v>0</v>
      </c>
    </row>
    <row r="140" spans="1:15" s="179" customFormat="1">
      <c r="A140" s="356"/>
      <c r="B140" s="329"/>
      <c r="C140" s="175" t="s">
        <v>26</v>
      </c>
      <c r="D140" s="170">
        <f t="shared" si="33"/>
        <v>0</v>
      </c>
      <c r="E140" s="176">
        <v>0</v>
      </c>
      <c r="F140" s="176">
        <v>0</v>
      </c>
      <c r="G140" s="176">
        <v>0</v>
      </c>
      <c r="H140" s="176">
        <v>0</v>
      </c>
      <c r="I140" s="176">
        <v>0</v>
      </c>
      <c r="J140" s="191">
        <v>0</v>
      </c>
      <c r="K140" s="191">
        <v>0</v>
      </c>
      <c r="L140" s="191">
        <v>0</v>
      </c>
      <c r="M140" s="191">
        <v>0</v>
      </c>
      <c r="N140" s="191">
        <v>0</v>
      </c>
      <c r="O140" s="191">
        <v>0</v>
      </c>
    </row>
    <row r="141" spans="1:15" s="179" customFormat="1">
      <c r="A141" s="356"/>
      <c r="B141" s="329"/>
      <c r="C141" s="175" t="s">
        <v>27</v>
      </c>
      <c r="D141" s="170">
        <f t="shared" si="33"/>
        <v>180.98400000000001</v>
      </c>
      <c r="E141" s="176">
        <v>0</v>
      </c>
      <c r="F141" s="176">
        <f>п2!J31</f>
        <v>180.98400000000001</v>
      </c>
      <c r="G141" s="176">
        <v>0</v>
      </c>
      <c r="H141" s="176">
        <v>0</v>
      </c>
      <c r="I141" s="176">
        <v>0</v>
      </c>
      <c r="J141" s="191">
        <v>0</v>
      </c>
      <c r="K141" s="191">
        <v>0</v>
      </c>
      <c r="L141" s="191">
        <v>0</v>
      </c>
      <c r="M141" s="191">
        <v>0</v>
      </c>
      <c r="N141" s="191">
        <v>0</v>
      </c>
      <c r="O141" s="191">
        <v>0</v>
      </c>
    </row>
    <row r="142" spans="1:15" s="179" customFormat="1">
      <c r="A142" s="356"/>
      <c r="B142" s="329"/>
      <c r="C142" s="175" t="s">
        <v>28</v>
      </c>
      <c r="D142" s="170">
        <f t="shared" si="33"/>
        <v>0</v>
      </c>
      <c r="E142" s="176">
        <v>0</v>
      </c>
      <c r="F142" s="176">
        <v>0</v>
      </c>
      <c r="G142" s="176">
        <v>0</v>
      </c>
      <c r="H142" s="176">
        <v>0</v>
      </c>
      <c r="I142" s="176">
        <v>0</v>
      </c>
      <c r="J142" s="191">
        <v>0</v>
      </c>
      <c r="K142" s="191">
        <v>0</v>
      </c>
      <c r="L142" s="191">
        <v>0</v>
      </c>
      <c r="M142" s="191">
        <v>0</v>
      </c>
      <c r="N142" s="191">
        <v>0</v>
      </c>
      <c r="O142" s="191">
        <v>0</v>
      </c>
    </row>
    <row r="143" spans="1:15" s="180" customFormat="1">
      <c r="A143" s="356" t="s">
        <v>286</v>
      </c>
      <c r="B143" s="329" t="s">
        <v>435</v>
      </c>
      <c r="C143" s="169" t="s">
        <v>17</v>
      </c>
      <c r="D143" s="170">
        <f>SUM(E143:O143)</f>
        <v>838138.3616200001</v>
      </c>
      <c r="E143" s="170">
        <f t="shared" ref="E143:O143" si="44">SUM(E144:E147)</f>
        <v>0</v>
      </c>
      <c r="F143" s="170">
        <f t="shared" si="44"/>
        <v>3878.1440000000002</v>
      </c>
      <c r="G143" s="170">
        <f t="shared" si="44"/>
        <v>3743.902</v>
      </c>
      <c r="H143" s="170">
        <f t="shared" si="44"/>
        <v>87806.22</v>
      </c>
      <c r="I143" s="170">
        <f t="shared" si="44"/>
        <v>54526.442000000003</v>
      </c>
      <c r="J143" s="190">
        <f>SUM(J144:J147)</f>
        <v>49415.675999999999</v>
      </c>
      <c r="K143" s="190">
        <f>SUM(K144:K147)</f>
        <v>58924.567999999999</v>
      </c>
      <c r="L143" s="188">
        <f>SUM(L144:L147)</f>
        <v>58231.699110000001</v>
      </c>
      <c r="M143" s="190">
        <f t="shared" si="44"/>
        <v>0</v>
      </c>
      <c r="N143" s="190">
        <f t="shared" si="44"/>
        <v>149271.28498</v>
      </c>
      <c r="O143" s="190">
        <f t="shared" si="44"/>
        <v>372340.42553000001</v>
      </c>
    </row>
    <row r="144" spans="1:15" s="180" customFormat="1" ht="21" customHeight="1">
      <c r="A144" s="355"/>
      <c r="B144" s="313"/>
      <c r="C144" s="172" t="s">
        <v>25</v>
      </c>
      <c r="D144" s="167">
        <f t="shared" si="33"/>
        <v>0</v>
      </c>
      <c r="E144" s="168">
        <v>0</v>
      </c>
      <c r="F144" s="168">
        <v>0</v>
      </c>
      <c r="G144" s="168">
        <v>0</v>
      </c>
      <c r="H144" s="168">
        <v>0</v>
      </c>
      <c r="I144" s="168">
        <v>0</v>
      </c>
      <c r="J144" s="191">
        <v>0</v>
      </c>
      <c r="K144" s="191">
        <v>0</v>
      </c>
      <c r="L144" s="192">
        <v>0</v>
      </c>
      <c r="M144" s="191">
        <v>0</v>
      </c>
      <c r="N144" s="191">
        <v>0</v>
      </c>
      <c r="O144" s="191">
        <v>0</v>
      </c>
    </row>
    <row r="145" spans="1:17" s="180" customFormat="1">
      <c r="A145" s="355"/>
      <c r="B145" s="313"/>
      <c r="C145" s="172" t="s">
        <v>26</v>
      </c>
      <c r="D145" s="167">
        <f>SUM(E145:O145)</f>
        <v>795614.49903000006</v>
      </c>
      <c r="E145" s="168">
        <v>0</v>
      </c>
      <c r="F145" s="168">
        <v>3489.634</v>
      </c>
      <c r="G145" s="168">
        <v>3556.7040000000002</v>
      </c>
      <c r="H145" s="168">
        <v>86282.301999999996</v>
      </c>
      <c r="I145" s="168">
        <v>53519.87</v>
      </c>
      <c r="J145" s="191">
        <v>47152.527000000002</v>
      </c>
      <c r="K145" s="191">
        <v>55978.34</v>
      </c>
      <c r="L145" s="192">
        <v>55320.114150000001</v>
      </c>
      <c r="M145" s="191">
        <v>0</v>
      </c>
      <c r="N145" s="191">
        <v>140315.00787999999</v>
      </c>
      <c r="O145" s="191">
        <v>350000</v>
      </c>
    </row>
    <row r="146" spans="1:17" s="180" customFormat="1">
      <c r="A146" s="355"/>
      <c r="B146" s="313"/>
      <c r="C146" s="172" t="s">
        <v>27</v>
      </c>
      <c r="D146" s="167">
        <f>SUM(E146:O146)</f>
        <v>42523.862590000004</v>
      </c>
      <c r="E146" s="168">
        <v>0</v>
      </c>
      <c r="F146" s="168">
        <f>п2!J32</f>
        <v>388.51</v>
      </c>
      <c r="G146" s="168">
        <f>п2!K32</f>
        <v>187.19800000000001</v>
      </c>
      <c r="H146" s="168">
        <f>87806.22-H145</f>
        <v>1523.9180000000051</v>
      </c>
      <c r="I146" s="168">
        <f>'ПРИЛОЖ 2 к постановлению'!M36</f>
        <v>1006.572</v>
      </c>
      <c r="J146" s="191">
        <f>'ПРИЛОЖ 2 к постановлению'!N36</f>
        <v>2263.1489999999999</v>
      </c>
      <c r="K146" s="191">
        <f>'ПРИЛОЖ 2 к постановлению'!O36</f>
        <v>2946.2280000000001</v>
      </c>
      <c r="L146" s="191">
        <f>'ПРИЛОЖ 2 к постановлению'!P36</f>
        <v>2911.5849600000001</v>
      </c>
      <c r="M146" s="191">
        <f>'ПРИЛОЖ 2 к постановлению'!Q36</f>
        <v>0</v>
      </c>
      <c r="N146" s="191">
        <f>'ПРИЛОЖ 2 к постановлению'!R36</f>
        <v>8956.2770999999993</v>
      </c>
      <c r="O146" s="191">
        <f>'ПРИЛОЖ 2 к постановлению'!S36</f>
        <v>22340.42553</v>
      </c>
    </row>
    <row r="147" spans="1:17" s="180" customFormat="1">
      <c r="A147" s="355"/>
      <c r="B147" s="313"/>
      <c r="C147" s="172" t="s">
        <v>28</v>
      </c>
      <c r="D147" s="167">
        <f t="shared" si="33"/>
        <v>0</v>
      </c>
      <c r="E147" s="168">
        <v>0</v>
      </c>
      <c r="F147" s="168">
        <v>0</v>
      </c>
      <c r="G147" s="168">
        <v>0</v>
      </c>
      <c r="H147" s="168">
        <v>0</v>
      </c>
      <c r="I147" s="168">
        <v>0</v>
      </c>
      <c r="J147" s="191">
        <v>0</v>
      </c>
      <c r="K147" s="191">
        <v>0</v>
      </c>
      <c r="L147" s="191">
        <v>0</v>
      </c>
      <c r="M147" s="191">
        <v>0</v>
      </c>
      <c r="N147" s="191">
        <v>0</v>
      </c>
      <c r="O147" s="191">
        <v>0</v>
      </c>
    </row>
    <row r="148" spans="1:17" s="179" customFormat="1">
      <c r="A148" s="355" t="s">
        <v>287</v>
      </c>
      <c r="B148" s="313" t="s">
        <v>487</v>
      </c>
      <c r="C148" s="173" t="s">
        <v>17</v>
      </c>
      <c r="D148" s="167">
        <f t="shared" si="33"/>
        <v>1877.45</v>
      </c>
      <c r="E148" s="167">
        <f t="shared" ref="E148:O148" si="45">SUM(E149:E152)</f>
        <v>0</v>
      </c>
      <c r="F148" s="167">
        <f t="shared" si="45"/>
        <v>0</v>
      </c>
      <c r="G148" s="167">
        <f t="shared" si="45"/>
        <v>50</v>
      </c>
      <c r="H148" s="167">
        <f t="shared" si="45"/>
        <v>966.66200000000003</v>
      </c>
      <c r="I148" s="167">
        <f t="shared" si="45"/>
        <v>860.78800000000001</v>
      </c>
      <c r="J148" s="190">
        <f>SUM(J149:J152)</f>
        <v>0</v>
      </c>
      <c r="K148" s="190">
        <f t="shared" si="45"/>
        <v>0</v>
      </c>
      <c r="L148" s="190">
        <f t="shared" si="45"/>
        <v>0</v>
      </c>
      <c r="M148" s="190">
        <f t="shared" si="45"/>
        <v>0</v>
      </c>
      <c r="N148" s="190">
        <f t="shared" si="45"/>
        <v>0</v>
      </c>
      <c r="O148" s="190">
        <f t="shared" si="45"/>
        <v>0</v>
      </c>
      <c r="Q148" s="226"/>
    </row>
    <row r="149" spans="1:17" s="177" customFormat="1" ht="30">
      <c r="A149" s="356"/>
      <c r="B149" s="329"/>
      <c r="C149" s="175" t="s">
        <v>25</v>
      </c>
      <c r="D149" s="170">
        <f t="shared" si="33"/>
        <v>0</v>
      </c>
      <c r="E149" s="176">
        <v>0</v>
      </c>
      <c r="F149" s="176">
        <v>0</v>
      </c>
      <c r="G149" s="176">
        <v>0</v>
      </c>
      <c r="H149" s="176">
        <v>0</v>
      </c>
      <c r="I149" s="176">
        <v>0</v>
      </c>
      <c r="J149" s="191">
        <v>0</v>
      </c>
      <c r="K149" s="191">
        <v>0</v>
      </c>
      <c r="L149" s="191">
        <v>0</v>
      </c>
      <c r="M149" s="191">
        <v>0</v>
      </c>
      <c r="N149" s="191">
        <v>0</v>
      </c>
      <c r="O149" s="191">
        <v>0</v>
      </c>
    </row>
    <row r="150" spans="1:17" s="171" customFormat="1">
      <c r="A150" s="357"/>
      <c r="B150" s="312"/>
      <c r="C150" s="178" t="s">
        <v>26</v>
      </c>
      <c r="D150" s="167">
        <f t="shared" si="33"/>
        <v>0</v>
      </c>
      <c r="E150" s="168">
        <v>0</v>
      </c>
      <c r="F150" s="168">
        <v>0</v>
      </c>
      <c r="G150" s="168">
        <v>0</v>
      </c>
      <c r="H150" s="168">
        <v>0</v>
      </c>
      <c r="I150" s="168">
        <v>0</v>
      </c>
      <c r="J150" s="191">
        <v>0</v>
      </c>
      <c r="K150" s="191">
        <v>0</v>
      </c>
      <c r="L150" s="191">
        <v>0</v>
      </c>
      <c r="M150" s="191">
        <v>0</v>
      </c>
      <c r="N150" s="191">
        <v>0</v>
      </c>
      <c r="O150" s="191">
        <v>0</v>
      </c>
    </row>
    <row r="151" spans="1:17" s="171" customFormat="1">
      <c r="A151" s="355"/>
      <c r="B151" s="313"/>
      <c r="C151" s="172" t="s">
        <v>27</v>
      </c>
      <c r="D151" s="167">
        <f>SUM(E151:O151)</f>
        <v>1877.45</v>
      </c>
      <c r="E151" s="168">
        <f>п2!I89</f>
        <v>0</v>
      </c>
      <c r="F151" s="168">
        <v>0</v>
      </c>
      <c r="G151" s="168">
        <f>п2!K33</f>
        <v>50</v>
      </c>
      <c r="H151" s="168">
        <v>966.66200000000003</v>
      </c>
      <c r="I151" s="168">
        <f>'ПРИЛОЖ 2 к постановлению'!M37</f>
        <v>860.78800000000001</v>
      </c>
      <c r="J151" s="191">
        <v>0</v>
      </c>
      <c r="K151" s="191">
        <v>0</v>
      </c>
      <c r="L151" s="191">
        <v>0</v>
      </c>
      <c r="M151" s="191">
        <v>0</v>
      </c>
      <c r="N151" s="191">
        <v>0</v>
      </c>
      <c r="O151" s="191">
        <v>0</v>
      </c>
    </row>
    <row r="152" spans="1:17" s="171" customFormat="1">
      <c r="A152" s="355"/>
      <c r="B152" s="313"/>
      <c r="C152" s="172" t="s">
        <v>28</v>
      </c>
      <c r="D152" s="167">
        <f t="shared" si="33"/>
        <v>0</v>
      </c>
      <c r="E152" s="168">
        <v>0</v>
      </c>
      <c r="F152" s="168">
        <v>0</v>
      </c>
      <c r="G152" s="168">
        <f>п2!K93</f>
        <v>0</v>
      </c>
      <c r="H152" s="168">
        <v>0</v>
      </c>
      <c r="I152" s="168">
        <v>0</v>
      </c>
      <c r="J152" s="191">
        <v>0</v>
      </c>
      <c r="K152" s="191">
        <v>0</v>
      </c>
      <c r="L152" s="191">
        <v>0</v>
      </c>
      <c r="M152" s="191">
        <v>0</v>
      </c>
      <c r="N152" s="191">
        <v>0</v>
      </c>
      <c r="O152" s="191">
        <v>0</v>
      </c>
    </row>
    <row r="153" spans="1:17" s="174" customFormat="1">
      <c r="A153" s="355" t="s">
        <v>288</v>
      </c>
      <c r="B153" s="312" t="s">
        <v>559</v>
      </c>
      <c r="C153" s="173" t="s">
        <v>17</v>
      </c>
      <c r="D153" s="167">
        <f t="shared" si="33"/>
        <v>1061.2760000000001</v>
      </c>
      <c r="E153" s="167">
        <f t="shared" ref="E153:O153" si="46">SUM(E154:E157)</f>
        <v>0</v>
      </c>
      <c r="F153" s="167">
        <f t="shared" si="46"/>
        <v>0</v>
      </c>
      <c r="G153" s="167">
        <f t="shared" si="46"/>
        <v>0</v>
      </c>
      <c r="H153" s="167">
        <f t="shared" si="46"/>
        <v>0</v>
      </c>
      <c r="I153" s="167">
        <f t="shared" si="46"/>
        <v>0</v>
      </c>
      <c r="J153" s="190">
        <f>SUM(J154:J157)</f>
        <v>350.887</v>
      </c>
      <c r="K153" s="190">
        <f t="shared" si="46"/>
        <v>710.38900000000001</v>
      </c>
      <c r="L153" s="190">
        <f t="shared" si="46"/>
        <v>0</v>
      </c>
      <c r="M153" s="190">
        <f t="shared" si="46"/>
        <v>0</v>
      </c>
      <c r="N153" s="190">
        <f t="shared" si="46"/>
        <v>0</v>
      </c>
      <c r="O153" s="190">
        <f t="shared" si="46"/>
        <v>0</v>
      </c>
    </row>
    <row r="154" spans="1:17" s="177" customFormat="1" ht="30">
      <c r="A154" s="356"/>
      <c r="B154" s="329"/>
      <c r="C154" s="175" t="s">
        <v>25</v>
      </c>
      <c r="D154" s="170">
        <f t="shared" si="33"/>
        <v>0</v>
      </c>
      <c r="E154" s="176">
        <v>0</v>
      </c>
      <c r="F154" s="176">
        <v>0</v>
      </c>
      <c r="G154" s="176">
        <v>0</v>
      </c>
      <c r="H154" s="176">
        <v>0</v>
      </c>
      <c r="I154" s="176">
        <v>0</v>
      </c>
      <c r="J154" s="191">
        <v>0</v>
      </c>
      <c r="K154" s="191">
        <v>0</v>
      </c>
      <c r="L154" s="191">
        <v>0</v>
      </c>
      <c r="M154" s="191">
        <v>0</v>
      </c>
      <c r="N154" s="191">
        <v>0</v>
      </c>
      <c r="O154" s="191">
        <v>0</v>
      </c>
    </row>
    <row r="155" spans="1:17" s="171" customFormat="1">
      <c r="A155" s="357"/>
      <c r="B155" s="312"/>
      <c r="C155" s="178" t="s">
        <v>26</v>
      </c>
      <c r="D155" s="167">
        <f t="shared" ref="D155:D218" si="47">SUM(E155:O155)</f>
        <v>0</v>
      </c>
      <c r="E155" s="168">
        <v>0</v>
      </c>
      <c r="F155" s="168">
        <v>0</v>
      </c>
      <c r="G155" s="168">
        <v>0</v>
      </c>
      <c r="H155" s="168">
        <v>0</v>
      </c>
      <c r="I155" s="168">
        <v>0</v>
      </c>
      <c r="J155" s="191">
        <v>0</v>
      </c>
      <c r="K155" s="191">
        <v>0</v>
      </c>
      <c r="L155" s="191">
        <v>0</v>
      </c>
      <c r="M155" s="191">
        <v>0</v>
      </c>
      <c r="N155" s="191">
        <v>0</v>
      </c>
      <c r="O155" s="191">
        <v>0</v>
      </c>
    </row>
    <row r="156" spans="1:17" s="171" customFormat="1">
      <c r="A156" s="355"/>
      <c r="B156" s="313"/>
      <c r="C156" s="172" t="s">
        <v>27</v>
      </c>
      <c r="D156" s="167">
        <f>SUM(E156:O156)</f>
        <v>1061.2760000000001</v>
      </c>
      <c r="E156" s="168">
        <f>п2!I94</f>
        <v>0</v>
      </c>
      <c r="F156" s="168">
        <v>0</v>
      </c>
      <c r="G156" s="168">
        <f>п2!K38</f>
        <v>0</v>
      </c>
      <c r="H156" s="168">
        <f>п2!L34</f>
        <v>0</v>
      </c>
      <c r="I156" s="168">
        <v>0</v>
      </c>
      <c r="J156" s="191">
        <f>'ПРИЛОЖ 2 к постановлению'!N90</f>
        <v>350.887</v>
      </c>
      <c r="K156" s="191">
        <f>'ПРИЛОЖ 2 к постановлению'!O90</f>
        <v>710.38900000000001</v>
      </c>
      <c r="L156" s="191">
        <f>'ПРИЛОЖ 2 к постановлению'!P90</f>
        <v>0</v>
      </c>
      <c r="M156" s="191">
        <f>'ПРИЛОЖ 2 к постановлению'!Q90</f>
        <v>0</v>
      </c>
      <c r="N156" s="191">
        <f>'ПРИЛОЖ 2 к постановлению'!R90</f>
        <v>0</v>
      </c>
      <c r="O156" s="191">
        <f>'ПРИЛОЖ 2 к постановлению'!S90</f>
        <v>0</v>
      </c>
    </row>
    <row r="157" spans="1:17" s="171" customFormat="1">
      <c r="A157" s="355"/>
      <c r="B157" s="313"/>
      <c r="C157" s="172" t="s">
        <v>28</v>
      </c>
      <c r="D157" s="167">
        <f t="shared" si="47"/>
        <v>0</v>
      </c>
      <c r="E157" s="168">
        <v>0</v>
      </c>
      <c r="F157" s="168">
        <v>0</v>
      </c>
      <c r="G157" s="168">
        <f>п2!K98</f>
        <v>0</v>
      </c>
      <c r="H157" s="168">
        <v>0</v>
      </c>
      <c r="I157" s="168">
        <v>0</v>
      </c>
      <c r="J157" s="191">
        <v>0</v>
      </c>
      <c r="K157" s="191">
        <v>0</v>
      </c>
      <c r="L157" s="191">
        <v>0</v>
      </c>
      <c r="M157" s="191">
        <v>0</v>
      </c>
      <c r="N157" s="191">
        <v>0</v>
      </c>
      <c r="O157" s="191">
        <v>0</v>
      </c>
    </row>
    <row r="158" spans="1:17" s="174" customFormat="1">
      <c r="A158" s="355" t="s">
        <v>289</v>
      </c>
      <c r="B158" s="313" t="s">
        <v>145</v>
      </c>
      <c r="C158" s="173" t="s">
        <v>17</v>
      </c>
      <c r="D158" s="167">
        <f t="shared" si="47"/>
        <v>5943.3060000000005</v>
      </c>
      <c r="E158" s="167">
        <f t="shared" ref="E158:O158" si="48">SUM(E159:E162)</f>
        <v>0</v>
      </c>
      <c r="F158" s="167">
        <f t="shared" si="48"/>
        <v>0</v>
      </c>
      <c r="G158" s="167">
        <f t="shared" si="48"/>
        <v>0</v>
      </c>
      <c r="H158" s="167">
        <f t="shared" si="48"/>
        <v>0</v>
      </c>
      <c r="I158" s="167">
        <f t="shared" si="48"/>
        <v>0</v>
      </c>
      <c r="J158" s="190">
        <f>SUM(J159:J162)</f>
        <v>3459.8530000000001</v>
      </c>
      <c r="K158" s="190">
        <f t="shared" si="48"/>
        <v>2483.453</v>
      </c>
      <c r="L158" s="190">
        <f t="shared" si="48"/>
        <v>0</v>
      </c>
      <c r="M158" s="190">
        <f t="shared" si="48"/>
        <v>0</v>
      </c>
      <c r="N158" s="190">
        <f t="shared" si="48"/>
        <v>0</v>
      </c>
      <c r="O158" s="190">
        <f t="shared" si="48"/>
        <v>0</v>
      </c>
    </row>
    <row r="159" spans="1:17" s="177" customFormat="1" ht="30">
      <c r="A159" s="356"/>
      <c r="B159" s="329"/>
      <c r="C159" s="175" t="s">
        <v>25</v>
      </c>
      <c r="D159" s="170">
        <f t="shared" si="47"/>
        <v>0</v>
      </c>
      <c r="E159" s="176">
        <v>0</v>
      </c>
      <c r="F159" s="176">
        <v>0</v>
      </c>
      <c r="G159" s="176">
        <v>0</v>
      </c>
      <c r="H159" s="176">
        <v>0</v>
      </c>
      <c r="I159" s="176">
        <v>0</v>
      </c>
      <c r="J159" s="191">
        <v>0</v>
      </c>
      <c r="K159" s="191">
        <v>0</v>
      </c>
      <c r="L159" s="191">
        <v>0</v>
      </c>
      <c r="M159" s="191">
        <v>0</v>
      </c>
      <c r="N159" s="191">
        <v>0</v>
      </c>
      <c r="O159" s="191">
        <v>0</v>
      </c>
    </row>
    <row r="160" spans="1:17" s="171" customFormat="1">
      <c r="A160" s="357"/>
      <c r="B160" s="312"/>
      <c r="C160" s="178" t="s">
        <v>26</v>
      </c>
      <c r="D160" s="167">
        <f t="shared" si="47"/>
        <v>0</v>
      </c>
      <c r="E160" s="168">
        <v>0</v>
      </c>
      <c r="F160" s="168">
        <v>0</v>
      </c>
      <c r="G160" s="168">
        <v>0</v>
      </c>
      <c r="H160" s="168">
        <v>0</v>
      </c>
      <c r="I160" s="168">
        <v>0</v>
      </c>
      <c r="J160" s="191">
        <v>0</v>
      </c>
      <c r="K160" s="191">
        <v>0</v>
      </c>
      <c r="L160" s="191">
        <v>0</v>
      </c>
      <c r="M160" s="191">
        <v>0</v>
      </c>
      <c r="N160" s="191">
        <v>0</v>
      </c>
      <c r="O160" s="191">
        <v>0</v>
      </c>
    </row>
    <row r="161" spans="1:15" s="171" customFormat="1">
      <c r="A161" s="355"/>
      <c r="B161" s="313"/>
      <c r="C161" s="172" t="s">
        <v>27</v>
      </c>
      <c r="D161" s="167">
        <f>SUM(E161:O161)</f>
        <v>5943.3060000000005</v>
      </c>
      <c r="E161" s="168">
        <f>п2!I99</f>
        <v>0</v>
      </c>
      <c r="F161" s="168">
        <v>0</v>
      </c>
      <c r="G161" s="168">
        <f>п2!K43</f>
        <v>0</v>
      </c>
      <c r="H161" s="168">
        <f>п2!L35</f>
        <v>0</v>
      </c>
      <c r="I161" s="168">
        <v>0</v>
      </c>
      <c r="J161" s="191">
        <f>'ПРИЛОЖ 2 к постановлению'!N91</f>
        <v>3459.8530000000001</v>
      </c>
      <c r="K161" s="191">
        <f>'ПРИЛОЖ 2 к постановлению'!O91</f>
        <v>2483.453</v>
      </c>
      <c r="L161" s="191">
        <f>'ПРИЛОЖ 2 к постановлению'!P91</f>
        <v>0</v>
      </c>
      <c r="M161" s="191">
        <f>'ПРИЛОЖ 2 к постановлению'!Q91</f>
        <v>0</v>
      </c>
      <c r="N161" s="191">
        <f>'ПРИЛОЖ 2 к постановлению'!R91</f>
        <v>0</v>
      </c>
      <c r="O161" s="191">
        <f>'ПРИЛОЖ 2 к постановлению'!S91</f>
        <v>0</v>
      </c>
    </row>
    <row r="162" spans="1:15" s="171" customFormat="1">
      <c r="A162" s="355"/>
      <c r="B162" s="313"/>
      <c r="C162" s="172" t="s">
        <v>28</v>
      </c>
      <c r="D162" s="167">
        <f t="shared" si="47"/>
        <v>0</v>
      </c>
      <c r="E162" s="168">
        <v>0</v>
      </c>
      <c r="F162" s="168">
        <v>0</v>
      </c>
      <c r="G162" s="168">
        <f>п2!K103</f>
        <v>0</v>
      </c>
      <c r="H162" s="168">
        <v>0</v>
      </c>
      <c r="I162" s="168">
        <v>0</v>
      </c>
      <c r="J162" s="191">
        <v>0</v>
      </c>
      <c r="K162" s="191">
        <v>0</v>
      </c>
      <c r="L162" s="191">
        <v>0</v>
      </c>
      <c r="M162" s="191">
        <v>0</v>
      </c>
      <c r="N162" s="191">
        <v>0</v>
      </c>
      <c r="O162" s="191">
        <v>0</v>
      </c>
    </row>
    <row r="163" spans="1:15" s="174" customFormat="1">
      <c r="A163" s="355" t="s">
        <v>290</v>
      </c>
      <c r="B163" s="313" t="s">
        <v>261</v>
      </c>
      <c r="C163" s="173" t="s">
        <v>17</v>
      </c>
      <c r="D163" s="167">
        <f t="shared" si="47"/>
        <v>0</v>
      </c>
      <c r="E163" s="167">
        <f t="shared" ref="E163:O163" si="49">SUM(E164:E167)</f>
        <v>0</v>
      </c>
      <c r="F163" s="167">
        <f t="shared" si="49"/>
        <v>0</v>
      </c>
      <c r="G163" s="167">
        <f t="shared" si="49"/>
        <v>0</v>
      </c>
      <c r="H163" s="167">
        <f t="shared" si="49"/>
        <v>0</v>
      </c>
      <c r="I163" s="167">
        <f t="shared" si="49"/>
        <v>0</v>
      </c>
      <c r="J163" s="190">
        <f>SUM(J164:J167)</f>
        <v>0</v>
      </c>
      <c r="K163" s="190">
        <f t="shared" si="49"/>
        <v>0</v>
      </c>
      <c r="L163" s="190">
        <f t="shared" si="49"/>
        <v>0</v>
      </c>
      <c r="M163" s="190">
        <f t="shared" si="49"/>
        <v>0</v>
      </c>
      <c r="N163" s="190">
        <f t="shared" si="49"/>
        <v>0</v>
      </c>
      <c r="O163" s="190">
        <f t="shared" si="49"/>
        <v>0</v>
      </c>
    </row>
    <row r="164" spans="1:15" s="179" customFormat="1" ht="30">
      <c r="A164" s="356"/>
      <c r="B164" s="329"/>
      <c r="C164" s="175" t="s">
        <v>25</v>
      </c>
      <c r="D164" s="170">
        <f t="shared" si="47"/>
        <v>0</v>
      </c>
      <c r="E164" s="176">
        <v>0</v>
      </c>
      <c r="F164" s="176">
        <v>0</v>
      </c>
      <c r="G164" s="176">
        <v>0</v>
      </c>
      <c r="H164" s="176">
        <v>0</v>
      </c>
      <c r="I164" s="176">
        <v>0</v>
      </c>
      <c r="J164" s="191">
        <v>0</v>
      </c>
      <c r="K164" s="191">
        <v>0</v>
      </c>
      <c r="L164" s="191">
        <v>0</v>
      </c>
      <c r="M164" s="191">
        <v>0</v>
      </c>
      <c r="N164" s="191">
        <v>0</v>
      </c>
      <c r="O164" s="191">
        <v>0</v>
      </c>
    </row>
    <row r="165" spans="1:15" s="179" customFormat="1">
      <c r="A165" s="356"/>
      <c r="B165" s="329"/>
      <c r="C165" s="175" t="s">
        <v>26</v>
      </c>
      <c r="D165" s="170">
        <f t="shared" si="47"/>
        <v>0</v>
      </c>
      <c r="E165" s="176">
        <v>0</v>
      </c>
      <c r="F165" s="176">
        <v>0</v>
      </c>
      <c r="G165" s="176">
        <v>0</v>
      </c>
      <c r="H165" s="176">
        <v>0</v>
      </c>
      <c r="I165" s="176">
        <v>0</v>
      </c>
      <c r="J165" s="191">
        <v>0</v>
      </c>
      <c r="K165" s="191">
        <v>0</v>
      </c>
      <c r="L165" s="191">
        <v>0</v>
      </c>
      <c r="M165" s="191">
        <v>0</v>
      </c>
      <c r="N165" s="191">
        <v>0</v>
      </c>
      <c r="O165" s="191">
        <v>0</v>
      </c>
    </row>
    <row r="166" spans="1:15" s="179" customFormat="1">
      <c r="A166" s="356"/>
      <c r="B166" s="329"/>
      <c r="C166" s="175" t="s">
        <v>27</v>
      </c>
      <c r="D166" s="170">
        <f t="shared" si="47"/>
        <v>0</v>
      </c>
      <c r="E166" s="176">
        <f>п2!I104</f>
        <v>0</v>
      </c>
      <c r="F166" s="176">
        <v>0</v>
      </c>
      <c r="G166" s="176">
        <v>0</v>
      </c>
      <c r="H166" s="176">
        <f>п2!L36</f>
        <v>0</v>
      </c>
      <c r="I166" s="176">
        <v>0</v>
      </c>
      <c r="J166" s="191">
        <v>0</v>
      </c>
      <c r="K166" s="191">
        <v>0</v>
      </c>
      <c r="L166" s="191">
        <v>0</v>
      </c>
      <c r="M166" s="191">
        <v>0</v>
      </c>
      <c r="N166" s="191">
        <v>0</v>
      </c>
      <c r="O166" s="191">
        <v>0</v>
      </c>
    </row>
    <row r="167" spans="1:15" s="179" customFormat="1">
      <c r="A167" s="356"/>
      <c r="B167" s="329"/>
      <c r="C167" s="175" t="s">
        <v>28</v>
      </c>
      <c r="D167" s="170">
        <f t="shared" si="47"/>
        <v>0</v>
      </c>
      <c r="E167" s="176">
        <v>0</v>
      </c>
      <c r="F167" s="176">
        <v>0</v>
      </c>
      <c r="G167" s="176">
        <f>п2!K108</f>
        <v>0</v>
      </c>
      <c r="H167" s="176">
        <v>0</v>
      </c>
      <c r="I167" s="176">
        <v>0</v>
      </c>
      <c r="J167" s="191">
        <v>0</v>
      </c>
      <c r="K167" s="191">
        <v>0</v>
      </c>
      <c r="L167" s="191">
        <v>0</v>
      </c>
      <c r="M167" s="191">
        <v>0</v>
      </c>
      <c r="N167" s="191">
        <v>0</v>
      </c>
      <c r="O167" s="191">
        <v>0</v>
      </c>
    </row>
    <row r="168" spans="1:15" s="180" customFormat="1">
      <c r="A168" s="356" t="s">
        <v>291</v>
      </c>
      <c r="B168" s="329" t="s">
        <v>436</v>
      </c>
      <c r="C168" s="169" t="s">
        <v>17</v>
      </c>
      <c r="D168" s="170">
        <f t="shared" si="47"/>
        <v>213.76</v>
      </c>
      <c r="E168" s="170">
        <f t="shared" ref="E168:O168" si="50">SUM(E169:E172)</f>
        <v>0</v>
      </c>
      <c r="F168" s="170">
        <f t="shared" si="50"/>
        <v>0</v>
      </c>
      <c r="G168" s="170">
        <f t="shared" si="50"/>
        <v>0</v>
      </c>
      <c r="H168" s="170">
        <f t="shared" si="50"/>
        <v>0</v>
      </c>
      <c r="I168" s="170">
        <f t="shared" si="50"/>
        <v>213.76</v>
      </c>
      <c r="J168" s="190">
        <f>SUM(J169:J172)</f>
        <v>0</v>
      </c>
      <c r="K168" s="190">
        <f t="shared" si="50"/>
        <v>0</v>
      </c>
      <c r="L168" s="190">
        <f t="shared" si="50"/>
        <v>0</v>
      </c>
      <c r="M168" s="190">
        <f t="shared" si="50"/>
        <v>0</v>
      </c>
      <c r="N168" s="190">
        <f t="shared" si="50"/>
        <v>0</v>
      </c>
      <c r="O168" s="190">
        <f t="shared" si="50"/>
        <v>0</v>
      </c>
    </row>
    <row r="169" spans="1:15" s="180" customFormat="1" ht="30">
      <c r="A169" s="355"/>
      <c r="B169" s="313"/>
      <c r="C169" s="172" t="s">
        <v>25</v>
      </c>
      <c r="D169" s="167">
        <f t="shared" si="47"/>
        <v>0</v>
      </c>
      <c r="E169" s="168">
        <v>0</v>
      </c>
      <c r="F169" s="168">
        <v>0</v>
      </c>
      <c r="G169" s="168">
        <v>0</v>
      </c>
      <c r="H169" s="168">
        <v>0</v>
      </c>
      <c r="I169" s="168">
        <v>0</v>
      </c>
      <c r="J169" s="191">
        <v>0</v>
      </c>
      <c r="K169" s="191">
        <v>0</v>
      </c>
      <c r="L169" s="191">
        <v>0</v>
      </c>
      <c r="M169" s="191">
        <v>0</v>
      </c>
      <c r="N169" s="191">
        <v>0</v>
      </c>
      <c r="O169" s="191">
        <v>0</v>
      </c>
    </row>
    <row r="170" spans="1:15" s="171" customFormat="1">
      <c r="A170" s="355"/>
      <c r="B170" s="313"/>
      <c r="C170" s="172" t="s">
        <v>26</v>
      </c>
      <c r="D170" s="167">
        <f t="shared" si="47"/>
        <v>0</v>
      </c>
      <c r="E170" s="168">
        <v>0</v>
      </c>
      <c r="F170" s="168">
        <v>0</v>
      </c>
      <c r="G170" s="168">
        <v>0</v>
      </c>
      <c r="H170" s="168">
        <v>0</v>
      </c>
      <c r="I170" s="168">
        <v>0</v>
      </c>
      <c r="J170" s="191">
        <v>0</v>
      </c>
      <c r="K170" s="191">
        <v>0</v>
      </c>
      <c r="L170" s="191">
        <v>0</v>
      </c>
      <c r="M170" s="191">
        <v>0</v>
      </c>
      <c r="N170" s="191">
        <v>0</v>
      </c>
      <c r="O170" s="191">
        <v>0</v>
      </c>
    </row>
    <row r="171" spans="1:15" s="171" customFormat="1">
      <c r="A171" s="355"/>
      <c r="B171" s="313"/>
      <c r="C171" s="172" t="s">
        <v>27</v>
      </c>
      <c r="D171" s="167">
        <f t="shared" si="47"/>
        <v>213.76</v>
      </c>
      <c r="E171" s="168">
        <f>п2!I109</f>
        <v>0</v>
      </c>
      <c r="F171" s="168">
        <v>0</v>
      </c>
      <c r="G171" s="168">
        <f>п2!K58</f>
        <v>0</v>
      </c>
      <c r="H171" s="168">
        <f>п2!L37</f>
        <v>0</v>
      </c>
      <c r="I171" s="168">
        <f>'ПРИЛОЖ 2 к постановлению'!M41</f>
        <v>213.76</v>
      </c>
      <c r="J171" s="191">
        <f>'ПРИЛОЖ 2 к постановлению'!N41</f>
        <v>0</v>
      </c>
      <c r="K171" s="191">
        <v>0</v>
      </c>
      <c r="L171" s="191">
        <v>0</v>
      </c>
      <c r="M171" s="191">
        <v>0</v>
      </c>
      <c r="N171" s="191">
        <v>0</v>
      </c>
      <c r="O171" s="191">
        <v>0</v>
      </c>
    </row>
    <row r="172" spans="1:15" s="171" customFormat="1" ht="17.850000000000001" customHeight="1">
      <c r="A172" s="355"/>
      <c r="B172" s="313"/>
      <c r="C172" s="172" t="s">
        <v>28</v>
      </c>
      <c r="D172" s="167">
        <f t="shared" si="47"/>
        <v>0</v>
      </c>
      <c r="E172" s="168">
        <v>0</v>
      </c>
      <c r="F172" s="168">
        <v>0</v>
      </c>
      <c r="G172" s="168">
        <f>п2!K113</f>
        <v>0</v>
      </c>
      <c r="H172" s="168">
        <v>0</v>
      </c>
      <c r="I172" s="168">
        <v>0</v>
      </c>
      <c r="J172" s="191">
        <v>0</v>
      </c>
      <c r="K172" s="191">
        <v>0</v>
      </c>
      <c r="L172" s="191">
        <v>0</v>
      </c>
      <c r="M172" s="191">
        <v>0</v>
      </c>
      <c r="N172" s="191">
        <v>0</v>
      </c>
      <c r="O172" s="191">
        <v>0</v>
      </c>
    </row>
    <row r="173" spans="1:15" s="174" customFormat="1">
      <c r="A173" s="355" t="s">
        <v>292</v>
      </c>
      <c r="B173" s="313" t="s">
        <v>303</v>
      </c>
      <c r="C173" s="173" t="s">
        <v>17</v>
      </c>
      <c r="D173" s="167">
        <f t="shared" si="47"/>
        <v>0</v>
      </c>
      <c r="E173" s="167">
        <f t="shared" ref="E173:O173" si="51">SUM(E174:E177)</f>
        <v>0</v>
      </c>
      <c r="F173" s="167">
        <f t="shared" si="51"/>
        <v>0</v>
      </c>
      <c r="G173" s="167">
        <f t="shared" si="51"/>
        <v>0</v>
      </c>
      <c r="H173" s="167">
        <f t="shared" si="51"/>
        <v>0</v>
      </c>
      <c r="I173" s="167">
        <f t="shared" si="51"/>
        <v>0</v>
      </c>
      <c r="J173" s="190">
        <f t="shared" si="51"/>
        <v>0</v>
      </c>
      <c r="K173" s="190">
        <f t="shared" si="51"/>
        <v>0</v>
      </c>
      <c r="L173" s="190">
        <f t="shared" si="51"/>
        <v>0</v>
      </c>
      <c r="M173" s="190">
        <f t="shared" si="51"/>
        <v>0</v>
      </c>
      <c r="N173" s="190">
        <f t="shared" si="51"/>
        <v>0</v>
      </c>
      <c r="O173" s="190">
        <f t="shared" si="51"/>
        <v>0</v>
      </c>
    </row>
    <row r="174" spans="1:15" s="177" customFormat="1" ht="30">
      <c r="A174" s="356"/>
      <c r="B174" s="329"/>
      <c r="C174" s="175" t="s">
        <v>25</v>
      </c>
      <c r="D174" s="170">
        <f t="shared" si="47"/>
        <v>0</v>
      </c>
      <c r="E174" s="176">
        <v>0</v>
      </c>
      <c r="F174" s="176">
        <v>0</v>
      </c>
      <c r="G174" s="176">
        <v>0</v>
      </c>
      <c r="H174" s="176">
        <v>0</v>
      </c>
      <c r="I174" s="176">
        <v>0</v>
      </c>
      <c r="J174" s="191">
        <v>0</v>
      </c>
      <c r="K174" s="191">
        <v>0</v>
      </c>
      <c r="L174" s="191">
        <v>0</v>
      </c>
      <c r="M174" s="191">
        <v>0</v>
      </c>
      <c r="N174" s="191">
        <v>0</v>
      </c>
      <c r="O174" s="191">
        <v>0</v>
      </c>
    </row>
    <row r="175" spans="1:15" s="171" customFormat="1">
      <c r="A175" s="357"/>
      <c r="B175" s="312"/>
      <c r="C175" s="178" t="s">
        <v>26</v>
      </c>
      <c r="D175" s="167">
        <f t="shared" si="47"/>
        <v>0</v>
      </c>
      <c r="E175" s="168">
        <v>0</v>
      </c>
      <c r="F175" s="168">
        <v>0</v>
      </c>
      <c r="G175" s="168">
        <v>0</v>
      </c>
      <c r="H175" s="168">
        <v>0</v>
      </c>
      <c r="I175" s="168">
        <v>0</v>
      </c>
      <c r="J175" s="191">
        <v>0</v>
      </c>
      <c r="K175" s="191">
        <v>0</v>
      </c>
      <c r="L175" s="191">
        <v>0</v>
      </c>
      <c r="M175" s="191">
        <v>0</v>
      </c>
      <c r="N175" s="191">
        <v>0</v>
      </c>
      <c r="O175" s="191">
        <v>0</v>
      </c>
    </row>
    <row r="176" spans="1:15" s="171" customFormat="1">
      <c r="A176" s="355"/>
      <c r="B176" s="313"/>
      <c r="C176" s="172" t="s">
        <v>27</v>
      </c>
      <c r="D176" s="167">
        <f t="shared" si="47"/>
        <v>0</v>
      </c>
      <c r="E176" s="168">
        <f>п2!I114</f>
        <v>0</v>
      </c>
      <c r="F176" s="168">
        <v>0</v>
      </c>
      <c r="G176" s="168">
        <v>0</v>
      </c>
      <c r="H176" s="168">
        <f>п2!L38</f>
        <v>0</v>
      </c>
      <c r="I176" s="168">
        <v>0</v>
      </c>
      <c r="J176" s="191">
        <v>0</v>
      </c>
      <c r="K176" s="191">
        <v>0</v>
      </c>
      <c r="L176" s="191">
        <v>0</v>
      </c>
      <c r="M176" s="191">
        <v>0</v>
      </c>
      <c r="N176" s="191">
        <v>0</v>
      </c>
      <c r="O176" s="191">
        <v>0</v>
      </c>
    </row>
    <row r="177" spans="1:15" s="171" customFormat="1">
      <c r="A177" s="355"/>
      <c r="B177" s="313"/>
      <c r="C177" s="172" t="s">
        <v>28</v>
      </c>
      <c r="D177" s="167">
        <f t="shared" si="47"/>
        <v>0</v>
      </c>
      <c r="E177" s="168">
        <v>0</v>
      </c>
      <c r="F177" s="168">
        <v>0</v>
      </c>
      <c r="G177" s="168">
        <f>п2!K118</f>
        <v>0</v>
      </c>
      <c r="H177" s="168">
        <v>0</v>
      </c>
      <c r="I177" s="168">
        <v>0</v>
      </c>
      <c r="J177" s="191">
        <v>0</v>
      </c>
      <c r="K177" s="191">
        <v>0</v>
      </c>
      <c r="L177" s="191">
        <v>0</v>
      </c>
      <c r="M177" s="191">
        <v>0</v>
      </c>
      <c r="N177" s="191">
        <v>0</v>
      </c>
      <c r="O177" s="191">
        <v>0</v>
      </c>
    </row>
    <row r="178" spans="1:15" s="174" customFormat="1">
      <c r="A178" s="355" t="s">
        <v>293</v>
      </c>
      <c r="B178" s="313" t="s">
        <v>304</v>
      </c>
      <c r="C178" s="173" t="s">
        <v>17</v>
      </c>
      <c r="D178" s="167">
        <f t="shared" si="47"/>
        <v>0</v>
      </c>
      <c r="E178" s="167">
        <f t="shared" ref="E178:O178" si="52">SUM(E179:E182)</f>
        <v>0</v>
      </c>
      <c r="F178" s="167">
        <f t="shared" si="52"/>
        <v>0</v>
      </c>
      <c r="G178" s="167">
        <f t="shared" si="52"/>
        <v>0</v>
      </c>
      <c r="H178" s="167">
        <f t="shared" si="52"/>
        <v>0</v>
      </c>
      <c r="I178" s="167">
        <f t="shared" si="52"/>
        <v>0</v>
      </c>
      <c r="J178" s="190">
        <f t="shared" si="52"/>
        <v>0</v>
      </c>
      <c r="K178" s="190">
        <f t="shared" si="52"/>
        <v>0</v>
      </c>
      <c r="L178" s="190">
        <f t="shared" si="52"/>
        <v>0</v>
      </c>
      <c r="M178" s="190">
        <f t="shared" si="52"/>
        <v>0</v>
      </c>
      <c r="N178" s="190">
        <f t="shared" si="52"/>
        <v>0</v>
      </c>
      <c r="O178" s="190">
        <f t="shared" si="52"/>
        <v>0</v>
      </c>
    </row>
    <row r="179" spans="1:15" s="177" customFormat="1" ht="30">
      <c r="A179" s="356"/>
      <c r="B179" s="329"/>
      <c r="C179" s="175" t="s">
        <v>25</v>
      </c>
      <c r="D179" s="170">
        <f t="shared" si="47"/>
        <v>0</v>
      </c>
      <c r="E179" s="176">
        <v>0</v>
      </c>
      <c r="F179" s="176">
        <v>0</v>
      </c>
      <c r="G179" s="176">
        <v>0</v>
      </c>
      <c r="H179" s="176">
        <v>0</v>
      </c>
      <c r="I179" s="176">
        <v>0</v>
      </c>
      <c r="J179" s="191">
        <v>0</v>
      </c>
      <c r="K179" s="191">
        <v>0</v>
      </c>
      <c r="L179" s="191">
        <v>0</v>
      </c>
      <c r="M179" s="191">
        <v>0</v>
      </c>
      <c r="N179" s="191">
        <v>0</v>
      </c>
      <c r="O179" s="191">
        <v>0</v>
      </c>
    </row>
    <row r="180" spans="1:15" s="180" customFormat="1">
      <c r="A180" s="357"/>
      <c r="B180" s="312"/>
      <c r="C180" s="178" t="s">
        <v>26</v>
      </c>
      <c r="D180" s="167">
        <f t="shared" si="47"/>
        <v>0</v>
      </c>
      <c r="E180" s="168">
        <v>0</v>
      </c>
      <c r="F180" s="168">
        <v>0</v>
      </c>
      <c r="G180" s="168">
        <v>0</v>
      </c>
      <c r="H180" s="168">
        <v>0</v>
      </c>
      <c r="I180" s="168">
        <v>0</v>
      </c>
      <c r="J180" s="191">
        <v>0</v>
      </c>
      <c r="K180" s="191">
        <v>0</v>
      </c>
      <c r="L180" s="191">
        <v>0</v>
      </c>
      <c r="M180" s="191">
        <v>0</v>
      </c>
      <c r="N180" s="191">
        <v>0</v>
      </c>
      <c r="O180" s="191">
        <v>0</v>
      </c>
    </row>
    <row r="181" spans="1:15" s="180" customFormat="1">
      <c r="A181" s="355"/>
      <c r="B181" s="313"/>
      <c r="C181" s="172" t="s">
        <v>27</v>
      </c>
      <c r="D181" s="167">
        <f t="shared" si="47"/>
        <v>0</v>
      </c>
      <c r="E181" s="168">
        <f>п2!I119</f>
        <v>0</v>
      </c>
      <c r="F181" s="168">
        <v>0</v>
      </c>
      <c r="G181" s="168">
        <v>0</v>
      </c>
      <c r="H181" s="168">
        <f>п2!L39</f>
        <v>0</v>
      </c>
      <c r="I181" s="168">
        <v>0</v>
      </c>
      <c r="J181" s="191">
        <v>0</v>
      </c>
      <c r="K181" s="191">
        <v>0</v>
      </c>
      <c r="L181" s="191">
        <v>0</v>
      </c>
      <c r="M181" s="191">
        <v>0</v>
      </c>
      <c r="N181" s="191">
        <v>0</v>
      </c>
      <c r="O181" s="191">
        <v>0</v>
      </c>
    </row>
    <row r="182" spans="1:15" s="180" customFormat="1">
      <c r="A182" s="355"/>
      <c r="B182" s="313"/>
      <c r="C182" s="172" t="s">
        <v>28</v>
      </c>
      <c r="D182" s="167">
        <f t="shared" si="47"/>
        <v>0</v>
      </c>
      <c r="E182" s="168">
        <v>0</v>
      </c>
      <c r="F182" s="168">
        <v>0</v>
      </c>
      <c r="G182" s="168">
        <f>п2!K123</f>
        <v>0</v>
      </c>
      <c r="H182" s="168">
        <v>0</v>
      </c>
      <c r="I182" s="168">
        <v>0</v>
      </c>
      <c r="J182" s="191">
        <v>0</v>
      </c>
      <c r="K182" s="191">
        <v>0</v>
      </c>
      <c r="L182" s="191">
        <v>0</v>
      </c>
      <c r="M182" s="191">
        <v>0</v>
      </c>
      <c r="N182" s="191">
        <v>0</v>
      </c>
      <c r="O182" s="191">
        <v>0</v>
      </c>
    </row>
    <row r="183" spans="1:15" s="179" customFormat="1">
      <c r="A183" s="362" t="s">
        <v>294</v>
      </c>
      <c r="B183" s="313" t="s">
        <v>305</v>
      </c>
      <c r="C183" s="173" t="s">
        <v>17</v>
      </c>
      <c r="D183" s="167">
        <f t="shared" si="47"/>
        <v>0</v>
      </c>
      <c r="E183" s="167">
        <f t="shared" ref="E183:O183" si="53">SUM(E184:E187)</f>
        <v>0</v>
      </c>
      <c r="F183" s="167">
        <f t="shared" si="53"/>
        <v>0</v>
      </c>
      <c r="G183" s="167">
        <f t="shared" si="53"/>
        <v>0</v>
      </c>
      <c r="H183" s="167">
        <f t="shared" si="53"/>
        <v>0</v>
      </c>
      <c r="I183" s="167">
        <f t="shared" si="53"/>
        <v>0</v>
      </c>
      <c r="J183" s="190">
        <f t="shared" si="53"/>
        <v>0</v>
      </c>
      <c r="K183" s="190">
        <f t="shared" si="53"/>
        <v>0</v>
      </c>
      <c r="L183" s="190">
        <f t="shared" si="53"/>
        <v>0</v>
      </c>
      <c r="M183" s="190">
        <f t="shared" si="53"/>
        <v>0</v>
      </c>
      <c r="N183" s="190">
        <f t="shared" si="53"/>
        <v>0</v>
      </c>
      <c r="O183" s="190">
        <f t="shared" si="53"/>
        <v>0</v>
      </c>
    </row>
    <row r="184" spans="1:15" s="179" customFormat="1" ht="30">
      <c r="A184" s="356"/>
      <c r="B184" s="329"/>
      <c r="C184" s="175" t="s">
        <v>25</v>
      </c>
      <c r="D184" s="170">
        <f t="shared" si="47"/>
        <v>0</v>
      </c>
      <c r="E184" s="176">
        <v>0</v>
      </c>
      <c r="F184" s="176">
        <v>0</v>
      </c>
      <c r="G184" s="176">
        <v>0</v>
      </c>
      <c r="H184" s="176">
        <v>0</v>
      </c>
      <c r="I184" s="176">
        <v>0</v>
      </c>
      <c r="J184" s="191">
        <v>0</v>
      </c>
      <c r="K184" s="191">
        <v>0</v>
      </c>
      <c r="L184" s="191">
        <v>0</v>
      </c>
      <c r="M184" s="191">
        <v>0</v>
      </c>
      <c r="N184" s="191">
        <v>0</v>
      </c>
      <c r="O184" s="191">
        <v>0</v>
      </c>
    </row>
    <row r="185" spans="1:15" s="179" customFormat="1">
      <c r="A185" s="356"/>
      <c r="B185" s="329"/>
      <c r="C185" s="175" t="s">
        <v>26</v>
      </c>
      <c r="D185" s="170">
        <f t="shared" si="47"/>
        <v>0</v>
      </c>
      <c r="E185" s="176">
        <v>0</v>
      </c>
      <c r="F185" s="176">
        <v>0</v>
      </c>
      <c r="G185" s="176">
        <v>0</v>
      </c>
      <c r="H185" s="176">
        <v>0</v>
      </c>
      <c r="I185" s="176">
        <v>0</v>
      </c>
      <c r="J185" s="191">
        <v>0</v>
      </c>
      <c r="K185" s="191">
        <v>0</v>
      </c>
      <c r="L185" s="191">
        <v>0</v>
      </c>
      <c r="M185" s="191">
        <v>0</v>
      </c>
      <c r="N185" s="191">
        <v>0</v>
      </c>
      <c r="O185" s="191">
        <v>0</v>
      </c>
    </row>
    <row r="186" spans="1:15" s="179" customFormat="1">
      <c r="A186" s="356"/>
      <c r="B186" s="329"/>
      <c r="C186" s="175" t="s">
        <v>27</v>
      </c>
      <c r="D186" s="170">
        <f t="shared" si="47"/>
        <v>0</v>
      </c>
      <c r="E186" s="176">
        <f>п2!I109</f>
        <v>0</v>
      </c>
      <c r="F186" s="176">
        <v>0</v>
      </c>
      <c r="G186" s="176">
        <f>п2!K58</f>
        <v>0</v>
      </c>
      <c r="H186" s="176">
        <f>п2!L40</f>
        <v>0</v>
      </c>
      <c r="I186" s="176">
        <v>0</v>
      </c>
      <c r="J186" s="191">
        <v>0</v>
      </c>
      <c r="K186" s="191">
        <v>0</v>
      </c>
      <c r="L186" s="191">
        <v>0</v>
      </c>
      <c r="M186" s="191">
        <v>0</v>
      </c>
      <c r="N186" s="191">
        <v>0</v>
      </c>
      <c r="O186" s="191">
        <v>0</v>
      </c>
    </row>
    <row r="187" spans="1:15" s="179" customFormat="1">
      <c r="A187" s="356"/>
      <c r="B187" s="329"/>
      <c r="C187" s="175" t="s">
        <v>28</v>
      </c>
      <c r="D187" s="170">
        <f t="shared" si="47"/>
        <v>0</v>
      </c>
      <c r="E187" s="176">
        <v>0</v>
      </c>
      <c r="F187" s="176">
        <v>0</v>
      </c>
      <c r="G187" s="176">
        <f>п2!K113</f>
        <v>0</v>
      </c>
      <c r="H187" s="176">
        <v>0</v>
      </c>
      <c r="I187" s="176">
        <v>0</v>
      </c>
      <c r="J187" s="191">
        <v>0</v>
      </c>
      <c r="K187" s="191">
        <v>0</v>
      </c>
      <c r="L187" s="191">
        <v>0</v>
      </c>
      <c r="M187" s="191">
        <v>0</v>
      </c>
      <c r="N187" s="191">
        <v>0</v>
      </c>
      <c r="O187" s="191">
        <v>0</v>
      </c>
    </row>
    <row r="188" spans="1:15" s="171" customFormat="1">
      <c r="A188" s="356" t="s">
        <v>295</v>
      </c>
      <c r="B188" s="329" t="s">
        <v>361</v>
      </c>
      <c r="C188" s="169" t="s">
        <v>17</v>
      </c>
      <c r="D188" s="170">
        <f t="shared" si="47"/>
        <v>3407.2220000000002</v>
      </c>
      <c r="E188" s="170">
        <f t="shared" ref="E188:O188" si="54">SUM(E189:E192)</f>
        <v>0</v>
      </c>
      <c r="F188" s="170">
        <f t="shared" si="54"/>
        <v>0</v>
      </c>
      <c r="G188" s="170">
        <f t="shared" si="54"/>
        <v>0</v>
      </c>
      <c r="H188" s="170">
        <f t="shared" si="54"/>
        <v>0</v>
      </c>
      <c r="I188" s="170">
        <f t="shared" si="54"/>
        <v>3407.2220000000002</v>
      </c>
      <c r="J188" s="190">
        <f t="shared" si="54"/>
        <v>0</v>
      </c>
      <c r="K188" s="190">
        <f t="shared" si="54"/>
        <v>0</v>
      </c>
      <c r="L188" s="190">
        <f t="shared" si="54"/>
        <v>0</v>
      </c>
      <c r="M188" s="190">
        <f t="shared" si="54"/>
        <v>0</v>
      </c>
      <c r="N188" s="190">
        <f t="shared" si="54"/>
        <v>0</v>
      </c>
      <c r="O188" s="190">
        <f t="shared" si="54"/>
        <v>0</v>
      </c>
    </row>
    <row r="189" spans="1:15" s="171" customFormat="1" ht="30">
      <c r="A189" s="355"/>
      <c r="B189" s="313"/>
      <c r="C189" s="172" t="s">
        <v>25</v>
      </c>
      <c r="D189" s="167">
        <f t="shared" si="47"/>
        <v>0</v>
      </c>
      <c r="E189" s="168">
        <v>0</v>
      </c>
      <c r="F189" s="168">
        <v>0</v>
      </c>
      <c r="G189" s="168">
        <v>0</v>
      </c>
      <c r="H189" s="168">
        <v>0</v>
      </c>
      <c r="I189" s="168">
        <v>0</v>
      </c>
      <c r="J189" s="191">
        <v>0</v>
      </c>
      <c r="K189" s="191">
        <v>0</v>
      </c>
      <c r="L189" s="191">
        <v>0</v>
      </c>
      <c r="M189" s="191">
        <v>0</v>
      </c>
      <c r="N189" s="191">
        <v>0</v>
      </c>
      <c r="O189" s="191">
        <v>0</v>
      </c>
    </row>
    <row r="190" spans="1:15" s="171" customFormat="1">
      <c r="A190" s="355"/>
      <c r="B190" s="313"/>
      <c r="C190" s="172" t="s">
        <v>26</v>
      </c>
      <c r="D190" s="167">
        <f t="shared" si="47"/>
        <v>0</v>
      </c>
      <c r="E190" s="168">
        <v>0</v>
      </c>
      <c r="F190" s="168">
        <v>0</v>
      </c>
      <c r="G190" s="168">
        <v>0</v>
      </c>
      <c r="H190" s="168">
        <v>0</v>
      </c>
      <c r="I190" s="168">
        <v>0</v>
      </c>
      <c r="J190" s="191">
        <v>0</v>
      </c>
      <c r="K190" s="191">
        <v>0</v>
      </c>
      <c r="L190" s="191">
        <v>0</v>
      </c>
      <c r="M190" s="191">
        <v>0</v>
      </c>
      <c r="N190" s="191">
        <v>0</v>
      </c>
      <c r="O190" s="191">
        <v>0</v>
      </c>
    </row>
    <row r="191" spans="1:15" s="171" customFormat="1">
      <c r="A191" s="355"/>
      <c r="B191" s="313"/>
      <c r="C191" s="172" t="s">
        <v>27</v>
      </c>
      <c r="D191" s="167">
        <f>SUM(E191:O191)</f>
        <v>3407.2220000000002</v>
      </c>
      <c r="E191" s="168">
        <f>п2!I114</f>
        <v>0</v>
      </c>
      <c r="F191" s="168">
        <v>0</v>
      </c>
      <c r="G191" s="168">
        <v>0</v>
      </c>
      <c r="H191" s="168">
        <f>п2!L41</f>
        <v>0</v>
      </c>
      <c r="I191" s="168">
        <f>'ПРИЛОЖ 2 к постановлению'!M47</f>
        <v>3407.2220000000002</v>
      </c>
      <c r="J191" s="191">
        <v>0</v>
      </c>
      <c r="K191" s="191">
        <v>0</v>
      </c>
      <c r="L191" s="191">
        <v>0</v>
      </c>
      <c r="M191" s="191">
        <v>0</v>
      </c>
      <c r="N191" s="191">
        <v>0</v>
      </c>
      <c r="O191" s="191">
        <v>0</v>
      </c>
    </row>
    <row r="192" spans="1:15" s="171" customFormat="1">
      <c r="A192" s="355"/>
      <c r="B192" s="313"/>
      <c r="C192" s="172" t="s">
        <v>28</v>
      </c>
      <c r="D192" s="167">
        <f t="shared" si="47"/>
        <v>0</v>
      </c>
      <c r="E192" s="168">
        <v>0</v>
      </c>
      <c r="F192" s="168">
        <v>0</v>
      </c>
      <c r="G192" s="168">
        <f>п2!K118</f>
        <v>0</v>
      </c>
      <c r="H192" s="168">
        <v>0</v>
      </c>
      <c r="I192" s="168">
        <v>0</v>
      </c>
      <c r="J192" s="191">
        <v>0</v>
      </c>
      <c r="K192" s="191">
        <v>0</v>
      </c>
      <c r="L192" s="191">
        <v>0</v>
      </c>
      <c r="M192" s="191">
        <v>0</v>
      </c>
      <c r="N192" s="191">
        <v>0</v>
      </c>
      <c r="O192" s="191">
        <v>0</v>
      </c>
    </row>
    <row r="193" spans="1:15" s="174" customFormat="1">
      <c r="A193" s="355" t="s">
        <v>296</v>
      </c>
      <c r="B193" s="313" t="s">
        <v>359</v>
      </c>
      <c r="C193" s="173" t="s">
        <v>17</v>
      </c>
      <c r="D193" s="167">
        <f t="shared" si="47"/>
        <v>0</v>
      </c>
      <c r="E193" s="167">
        <f t="shared" ref="E193:O193" si="55">SUM(E194:E197)</f>
        <v>0</v>
      </c>
      <c r="F193" s="167">
        <f t="shared" si="55"/>
        <v>0</v>
      </c>
      <c r="G193" s="167">
        <f t="shared" si="55"/>
        <v>0</v>
      </c>
      <c r="H193" s="167">
        <f t="shared" si="55"/>
        <v>0</v>
      </c>
      <c r="I193" s="167">
        <f t="shared" si="55"/>
        <v>0</v>
      </c>
      <c r="J193" s="190">
        <f t="shared" si="55"/>
        <v>0</v>
      </c>
      <c r="K193" s="190">
        <f t="shared" si="55"/>
        <v>0</v>
      </c>
      <c r="L193" s="190">
        <f t="shared" si="55"/>
        <v>0</v>
      </c>
      <c r="M193" s="190">
        <f t="shared" si="55"/>
        <v>0</v>
      </c>
      <c r="N193" s="190">
        <f t="shared" si="55"/>
        <v>0</v>
      </c>
      <c r="O193" s="190">
        <f t="shared" si="55"/>
        <v>0</v>
      </c>
    </row>
    <row r="194" spans="1:15" s="177" customFormat="1" ht="30">
      <c r="A194" s="356"/>
      <c r="B194" s="329"/>
      <c r="C194" s="175" t="s">
        <v>25</v>
      </c>
      <c r="D194" s="170">
        <f t="shared" si="47"/>
        <v>0</v>
      </c>
      <c r="E194" s="176">
        <v>0</v>
      </c>
      <c r="F194" s="176">
        <v>0</v>
      </c>
      <c r="G194" s="176">
        <v>0</v>
      </c>
      <c r="H194" s="176">
        <v>0</v>
      </c>
      <c r="I194" s="176">
        <v>0</v>
      </c>
      <c r="J194" s="191">
        <v>0</v>
      </c>
      <c r="K194" s="191">
        <v>0</v>
      </c>
      <c r="L194" s="191">
        <v>0</v>
      </c>
      <c r="M194" s="191">
        <v>0</v>
      </c>
      <c r="N194" s="191">
        <v>0</v>
      </c>
      <c r="O194" s="191">
        <v>0</v>
      </c>
    </row>
    <row r="195" spans="1:15" s="171" customFormat="1">
      <c r="A195" s="357"/>
      <c r="B195" s="312"/>
      <c r="C195" s="178" t="s">
        <v>26</v>
      </c>
      <c r="D195" s="167">
        <f t="shared" si="47"/>
        <v>0</v>
      </c>
      <c r="E195" s="168">
        <v>0</v>
      </c>
      <c r="F195" s="168">
        <v>0</v>
      </c>
      <c r="G195" s="168">
        <v>0</v>
      </c>
      <c r="H195" s="168">
        <v>0</v>
      </c>
      <c r="I195" s="168">
        <v>0</v>
      </c>
      <c r="J195" s="191">
        <v>0</v>
      </c>
      <c r="K195" s="191">
        <v>0</v>
      </c>
      <c r="L195" s="191">
        <v>0</v>
      </c>
      <c r="M195" s="191">
        <v>0</v>
      </c>
      <c r="N195" s="191">
        <v>0</v>
      </c>
      <c r="O195" s="191">
        <v>0</v>
      </c>
    </row>
    <row r="196" spans="1:15" s="171" customFormat="1">
      <c r="A196" s="355"/>
      <c r="B196" s="313"/>
      <c r="C196" s="172" t="s">
        <v>27</v>
      </c>
      <c r="D196" s="167">
        <f t="shared" si="47"/>
        <v>0</v>
      </c>
      <c r="E196" s="168">
        <f>п2!I119</f>
        <v>0</v>
      </c>
      <c r="F196" s="168">
        <v>0</v>
      </c>
      <c r="G196" s="168">
        <v>0</v>
      </c>
      <c r="H196" s="168">
        <f>п2!L42</f>
        <v>0</v>
      </c>
      <c r="I196" s="168">
        <f>'ПРИЛОЖ 2 к постановлению'!M48</f>
        <v>0</v>
      </c>
      <c r="J196" s="191">
        <v>0</v>
      </c>
      <c r="K196" s="191">
        <v>0</v>
      </c>
      <c r="L196" s="191">
        <v>0</v>
      </c>
      <c r="M196" s="191">
        <v>0</v>
      </c>
      <c r="N196" s="191">
        <v>0</v>
      </c>
      <c r="O196" s="191">
        <v>0</v>
      </c>
    </row>
    <row r="197" spans="1:15" s="171" customFormat="1">
      <c r="A197" s="355"/>
      <c r="B197" s="313"/>
      <c r="C197" s="172" t="s">
        <v>28</v>
      </c>
      <c r="D197" s="167">
        <f t="shared" si="47"/>
        <v>0</v>
      </c>
      <c r="E197" s="168">
        <v>0</v>
      </c>
      <c r="F197" s="168">
        <v>0</v>
      </c>
      <c r="G197" s="168">
        <f>п2!K123</f>
        <v>0</v>
      </c>
      <c r="H197" s="168">
        <v>0</v>
      </c>
      <c r="I197" s="168">
        <v>0</v>
      </c>
      <c r="J197" s="191">
        <v>0</v>
      </c>
      <c r="K197" s="191">
        <v>0</v>
      </c>
      <c r="L197" s="191">
        <v>0</v>
      </c>
      <c r="M197" s="191">
        <v>0</v>
      </c>
      <c r="N197" s="191">
        <v>0</v>
      </c>
      <c r="O197" s="191">
        <v>0</v>
      </c>
    </row>
    <row r="198" spans="1:15" s="174" customFormat="1">
      <c r="A198" s="357" t="s">
        <v>296</v>
      </c>
      <c r="B198" s="313" t="s">
        <v>358</v>
      </c>
      <c r="C198" s="173" t="s">
        <v>17</v>
      </c>
      <c r="D198" s="167">
        <f t="shared" si="47"/>
        <v>6241.1480000000001</v>
      </c>
      <c r="E198" s="167">
        <f t="shared" ref="E198:O198" si="56">SUM(E199:E202)</f>
        <v>0</v>
      </c>
      <c r="F198" s="167">
        <f t="shared" si="56"/>
        <v>0</v>
      </c>
      <c r="G198" s="167">
        <f t="shared" si="56"/>
        <v>0</v>
      </c>
      <c r="H198" s="167">
        <f t="shared" si="56"/>
        <v>0</v>
      </c>
      <c r="I198" s="167">
        <f t="shared" si="56"/>
        <v>782.56899999999996</v>
      </c>
      <c r="J198" s="190">
        <f>SUM(J199:J202)</f>
        <v>2786.3490000000002</v>
      </c>
      <c r="K198" s="190">
        <f t="shared" si="56"/>
        <v>2672.23</v>
      </c>
      <c r="L198" s="190">
        <f t="shared" si="56"/>
        <v>0</v>
      </c>
      <c r="M198" s="190">
        <f t="shared" si="56"/>
        <v>0</v>
      </c>
      <c r="N198" s="190">
        <f t="shared" si="56"/>
        <v>0</v>
      </c>
      <c r="O198" s="190">
        <f t="shared" si="56"/>
        <v>0</v>
      </c>
    </row>
    <row r="199" spans="1:15" s="177" customFormat="1" ht="30">
      <c r="A199" s="356"/>
      <c r="B199" s="329"/>
      <c r="C199" s="175" t="s">
        <v>25</v>
      </c>
      <c r="D199" s="170">
        <f t="shared" si="47"/>
        <v>0</v>
      </c>
      <c r="E199" s="176">
        <v>0</v>
      </c>
      <c r="F199" s="176">
        <v>0</v>
      </c>
      <c r="G199" s="176">
        <v>0</v>
      </c>
      <c r="H199" s="176">
        <v>0</v>
      </c>
      <c r="I199" s="176">
        <v>0</v>
      </c>
      <c r="J199" s="191">
        <v>0</v>
      </c>
      <c r="K199" s="191">
        <v>0</v>
      </c>
      <c r="L199" s="191">
        <v>0</v>
      </c>
      <c r="M199" s="191">
        <v>0</v>
      </c>
      <c r="N199" s="191">
        <v>0</v>
      </c>
      <c r="O199" s="191">
        <v>0</v>
      </c>
    </row>
    <row r="200" spans="1:15" s="180" customFormat="1">
      <c r="A200" s="357"/>
      <c r="B200" s="312"/>
      <c r="C200" s="178" t="s">
        <v>26</v>
      </c>
      <c r="D200" s="167">
        <f t="shared" si="47"/>
        <v>0</v>
      </c>
      <c r="E200" s="168">
        <v>0</v>
      </c>
      <c r="F200" s="168">
        <v>0</v>
      </c>
      <c r="G200" s="168">
        <v>0</v>
      </c>
      <c r="H200" s="168">
        <v>0</v>
      </c>
      <c r="I200" s="168">
        <v>0</v>
      </c>
      <c r="J200" s="191">
        <v>0</v>
      </c>
      <c r="K200" s="191">
        <v>0</v>
      </c>
      <c r="L200" s="191">
        <v>0</v>
      </c>
      <c r="M200" s="191">
        <v>0</v>
      </c>
      <c r="N200" s="191">
        <v>0</v>
      </c>
      <c r="O200" s="191">
        <v>0</v>
      </c>
    </row>
    <row r="201" spans="1:15" s="171" customFormat="1">
      <c r="A201" s="355"/>
      <c r="B201" s="313"/>
      <c r="C201" s="172" t="s">
        <v>27</v>
      </c>
      <c r="D201" s="167">
        <f>SUM(E201:O201)</f>
        <v>6241.1480000000001</v>
      </c>
      <c r="E201" s="168">
        <f>п2!I124</f>
        <v>0</v>
      </c>
      <c r="F201" s="168">
        <v>0</v>
      </c>
      <c r="G201" s="168">
        <f>п2!K73</f>
        <v>0</v>
      </c>
      <c r="H201" s="168">
        <f>п2!L43</f>
        <v>0</v>
      </c>
      <c r="I201" s="168">
        <f>'ПРИЛОЖ 2 к постановлению'!M49</f>
        <v>782.56899999999996</v>
      </c>
      <c r="J201" s="191">
        <f>'ПРИЛОЖ 2 к постановлению'!N49</f>
        <v>2786.3490000000002</v>
      </c>
      <c r="K201" s="191">
        <f>'ПРИЛОЖ 2 к постановлению'!O49</f>
        <v>2672.23</v>
      </c>
      <c r="L201" s="191">
        <f>'ПРИЛОЖ 2 к постановлению'!P49</f>
        <v>0</v>
      </c>
      <c r="M201" s="191">
        <f>'ПРИЛОЖ 2 к постановлению'!Q49</f>
        <v>0</v>
      </c>
      <c r="N201" s="191">
        <f>'ПРИЛОЖ 2 к постановлению'!R49</f>
        <v>0</v>
      </c>
      <c r="O201" s="191">
        <f>'ПРИЛОЖ 2 к постановлению'!S49</f>
        <v>0</v>
      </c>
    </row>
    <row r="202" spans="1:15" s="171" customFormat="1">
      <c r="A202" s="355"/>
      <c r="B202" s="313"/>
      <c r="C202" s="172" t="s">
        <v>28</v>
      </c>
      <c r="D202" s="167">
        <f t="shared" si="47"/>
        <v>0</v>
      </c>
      <c r="E202" s="168">
        <v>0</v>
      </c>
      <c r="F202" s="168">
        <v>0</v>
      </c>
      <c r="G202" s="168">
        <f>п2!K128</f>
        <v>0</v>
      </c>
      <c r="H202" s="168">
        <v>0</v>
      </c>
      <c r="I202" s="168">
        <v>0</v>
      </c>
      <c r="J202" s="191">
        <v>0</v>
      </c>
      <c r="K202" s="191">
        <v>0</v>
      </c>
      <c r="L202" s="191">
        <v>0</v>
      </c>
      <c r="M202" s="191">
        <v>0</v>
      </c>
      <c r="N202" s="191">
        <v>0</v>
      </c>
      <c r="O202" s="191">
        <v>0</v>
      </c>
    </row>
    <row r="203" spans="1:15" s="174" customFormat="1">
      <c r="A203" s="355" t="s">
        <v>298</v>
      </c>
      <c r="B203" s="313" t="s">
        <v>437</v>
      </c>
      <c r="C203" s="173" t="s">
        <v>17</v>
      </c>
      <c r="D203" s="167">
        <f t="shared" si="47"/>
        <v>0</v>
      </c>
      <c r="E203" s="167">
        <f t="shared" ref="E203:O203" si="57">SUM(E204:E207)</f>
        <v>0</v>
      </c>
      <c r="F203" s="167">
        <f t="shared" si="57"/>
        <v>0</v>
      </c>
      <c r="G203" s="167">
        <f t="shared" si="57"/>
        <v>0</v>
      </c>
      <c r="H203" s="167">
        <f t="shared" si="57"/>
        <v>0</v>
      </c>
      <c r="I203" s="167">
        <f t="shared" si="57"/>
        <v>0</v>
      </c>
      <c r="J203" s="190">
        <f t="shared" si="57"/>
        <v>0</v>
      </c>
      <c r="K203" s="190">
        <f t="shared" si="57"/>
        <v>0</v>
      </c>
      <c r="L203" s="190">
        <f t="shared" si="57"/>
        <v>0</v>
      </c>
      <c r="M203" s="190">
        <f t="shared" si="57"/>
        <v>0</v>
      </c>
      <c r="N203" s="190">
        <f t="shared" si="57"/>
        <v>0</v>
      </c>
      <c r="O203" s="190">
        <f t="shared" si="57"/>
        <v>0</v>
      </c>
    </row>
    <row r="204" spans="1:15" s="177" customFormat="1" ht="30">
      <c r="A204" s="356"/>
      <c r="B204" s="329"/>
      <c r="C204" s="175" t="s">
        <v>25</v>
      </c>
      <c r="D204" s="170">
        <f t="shared" si="47"/>
        <v>0</v>
      </c>
      <c r="E204" s="176">
        <v>0</v>
      </c>
      <c r="F204" s="176">
        <v>0</v>
      </c>
      <c r="G204" s="176">
        <v>0</v>
      </c>
      <c r="H204" s="176">
        <v>0</v>
      </c>
      <c r="I204" s="176">
        <v>0</v>
      </c>
      <c r="J204" s="191">
        <v>0</v>
      </c>
      <c r="K204" s="191">
        <v>0</v>
      </c>
      <c r="L204" s="191">
        <v>0</v>
      </c>
      <c r="M204" s="191">
        <v>0</v>
      </c>
      <c r="N204" s="191">
        <v>0</v>
      </c>
      <c r="O204" s="191">
        <v>0</v>
      </c>
    </row>
    <row r="205" spans="1:15" s="171" customFormat="1">
      <c r="A205" s="357"/>
      <c r="B205" s="312"/>
      <c r="C205" s="178" t="s">
        <v>26</v>
      </c>
      <c r="D205" s="167">
        <f t="shared" si="47"/>
        <v>0</v>
      </c>
      <c r="E205" s="168">
        <v>0</v>
      </c>
      <c r="F205" s="168">
        <v>0</v>
      </c>
      <c r="G205" s="168">
        <v>0</v>
      </c>
      <c r="H205" s="168">
        <v>0</v>
      </c>
      <c r="I205" s="168">
        <v>0</v>
      </c>
      <c r="J205" s="191">
        <v>0</v>
      </c>
      <c r="K205" s="191">
        <v>0</v>
      </c>
      <c r="L205" s="191">
        <v>0</v>
      </c>
      <c r="M205" s="191">
        <v>0</v>
      </c>
      <c r="N205" s="191">
        <v>0</v>
      </c>
      <c r="O205" s="191">
        <v>0</v>
      </c>
    </row>
    <row r="206" spans="1:15" s="171" customFormat="1">
      <c r="A206" s="355"/>
      <c r="B206" s="313"/>
      <c r="C206" s="172" t="s">
        <v>27</v>
      </c>
      <c r="D206" s="167">
        <f t="shared" si="47"/>
        <v>0</v>
      </c>
      <c r="E206" s="168">
        <f>п2!I129</f>
        <v>0</v>
      </c>
      <c r="F206" s="168">
        <v>0</v>
      </c>
      <c r="G206" s="168">
        <f>п2!K78</f>
        <v>0</v>
      </c>
      <c r="H206" s="168">
        <f>п2!L44</f>
        <v>0</v>
      </c>
      <c r="I206" s="168">
        <f>'ПРИЛОЖ 2 к постановлению'!M50</f>
        <v>0</v>
      </c>
      <c r="J206" s="191">
        <f>п2!N44</f>
        <v>0</v>
      </c>
      <c r="K206" s="191">
        <v>0</v>
      </c>
      <c r="L206" s="191">
        <v>0</v>
      </c>
      <c r="M206" s="191">
        <v>0</v>
      </c>
      <c r="N206" s="191">
        <v>0</v>
      </c>
      <c r="O206" s="191">
        <v>0</v>
      </c>
    </row>
    <row r="207" spans="1:15" s="171" customFormat="1">
      <c r="A207" s="355"/>
      <c r="B207" s="313"/>
      <c r="C207" s="172" t="s">
        <v>28</v>
      </c>
      <c r="D207" s="167">
        <f t="shared" si="47"/>
        <v>0</v>
      </c>
      <c r="E207" s="168">
        <v>0</v>
      </c>
      <c r="F207" s="168">
        <v>0</v>
      </c>
      <c r="G207" s="168">
        <f>п2!K133</f>
        <v>0</v>
      </c>
      <c r="H207" s="168">
        <v>0</v>
      </c>
      <c r="I207" s="168">
        <v>0</v>
      </c>
      <c r="J207" s="191">
        <v>0</v>
      </c>
      <c r="K207" s="191">
        <v>0</v>
      </c>
      <c r="L207" s="191">
        <v>0</v>
      </c>
      <c r="M207" s="191">
        <v>0</v>
      </c>
      <c r="N207" s="191">
        <v>0</v>
      </c>
      <c r="O207" s="191">
        <v>0</v>
      </c>
    </row>
    <row r="208" spans="1:15" s="179" customFormat="1">
      <c r="A208" s="357" t="s">
        <v>297</v>
      </c>
      <c r="B208" s="313" t="s">
        <v>488</v>
      </c>
      <c r="C208" s="173" t="s">
        <v>17</v>
      </c>
      <c r="D208" s="167">
        <f t="shared" si="47"/>
        <v>2200</v>
      </c>
      <c r="E208" s="167">
        <f t="shared" ref="E208:O208" si="58">SUM(E209:E212)</f>
        <v>0</v>
      </c>
      <c r="F208" s="167">
        <f t="shared" si="58"/>
        <v>0</v>
      </c>
      <c r="G208" s="167">
        <f t="shared" si="58"/>
        <v>0</v>
      </c>
      <c r="H208" s="167">
        <f t="shared" si="58"/>
        <v>2200</v>
      </c>
      <c r="I208" s="167">
        <f t="shared" si="58"/>
        <v>0</v>
      </c>
      <c r="J208" s="190">
        <f>SUM(J209:J212)</f>
        <v>0</v>
      </c>
      <c r="K208" s="190">
        <f t="shared" si="58"/>
        <v>0</v>
      </c>
      <c r="L208" s="190">
        <f t="shared" si="58"/>
        <v>0</v>
      </c>
      <c r="M208" s="190">
        <f t="shared" si="58"/>
        <v>0</v>
      </c>
      <c r="N208" s="190">
        <f t="shared" si="58"/>
        <v>0</v>
      </c>
      <c r="O208" s="190">
        <f t="shared" si="58"/>
        <v>0</v>
      </c>
    </row>
    <row r="209" spans="1:16" s="179" customFormat="1" ht="30">
      <c r="A209" s="356"/>
      <c r="B209" s="329"/>
      <c r="C209" s="175" t="s">
        <v>25</v>
      </c>
      <c r="D209" s="170">
        <f t="shared" si="47"/>
        <v>0</v>
      </c>
      <c r="E209" s="176">
        <v>0</v>
      </c>
      <c r="F209" s="176">
        <v>0</v>
      </c>
      <c r="G209" s="176">
        <v>0</v>
      </c>
      <c r="H209" s="176">
        <v>0</v>
      </c>
      <c r="I209" s="176">
        <v>0</v>
      </c>
      <c r="J209" s="191">
        <v>0</v>
      </c>
      <c r="K209" s="191">
        <v>0</v>
      </c>
      <c r="L209" s="191">
        <v>0</v>
      </c>
      <c r="M209" s="191">
        <v>0</v>
      </c>
      <c r="N209" s="191">
        <v>0</v>
      </c>
      <c r="O209" s="191">
        <v>0</v>
      </c>
    </row>
    <row r="210" spans="1:16" s="179" customFormat="1">
      <c r="A210" s="356"/>
      <c r="B210" s="329"/>
      <c r="C210" s="175" t="s">
        <v>26</v>
      </c>
      <c r="D210" s="170">
        <f t="shared" si="47"/>
        <v>0</v>
      </c>
      <c r="E210" s="176">
        <v>0</v>
      </c>
      <c r="F210" s="176">
        <v>0</v>
      </c>
      <c r="G210" s="176">
        <v>0</v>
      </c>
      <c r="H210" s="176">
        <v>0</v>
      </c>
      <c r="I210" s="176">
        <v>0</v>
      </c>
      <c r="J210" s="191">
        <v>0</v>
      </c>
      <c r="K210" s="191">
        <v>0</v>
      </c>
      <c r="L210" s="191">
        <v>0</v>
      </c>
      <c r="M210" s="191">
        <v>0</v>
      </c>
      <c r="N210" s="191">
        <v>0</v>
      </c>
      <c r="O210" s="191">
        <v>0</v>
      </c>
    </row>
    <row r="211" spans="1:16" s="179" customFormat="1" ht="31.5" customHeight="1">
      <c r="A211" s="356"/>
      <c r="B211" s="329"/>
      <c r="C211" s="175" t="s">
        <v>27</v>
      </c>
      <c r="D211" s="170">
        <f t="shared" si="47"/>
        <v>2200</v>
      </c>
      <c r="E211" s="176">
        <f>п2!I134</f>
        <v>0</v>
      </c>
      <c r="F211" s="176">
        <v>0</v>
      </c>
      <c r="G211" s="176">
        <f>п2!K83</f>
        <v>0</v>
      </c>
      <c r="H211" s="176">
        <v>2200</v>
      </c>
      <c r="I211" s="176">
        <v>0</v>
      </c>
      <c r="J211" s="191">
        <v>0</v>
      </c>
      <c r="K211" s="191">
        <v>0</v>
      </c>
      <c r="L211" s="191">
        <v>0</v>
      </c>
      <c r="M211" s="191">
        <v>0</v>
      </c>
      <c r="N211" s="191">
        <v>0</v>
      </c>
      <c r="O211" s="191">
        <v>0</v>
      </c>
    </row>
    <row r="212" spans="1:16" s="179" customFormat="1">
      <c r="A212" s="356"/>
      <c r="B212" s="329"/>
      <c r="C212" s="175" t="s">
        <v>28</v>
      </c>
      <c r="D212" s="170">
        <f t="shared" si="47"/>
        <v>0</v>
      </c>
      <c r="E212" s="176">
        <v>0</v>
      </c>
      <c r="F212" s="176">
        <v>0</v>
      </c>
      <c r="G212" s="176">
        <f>п2!K138</f>
        <v>0</v>
      </c>
      <c r="H212" s="176">
        <v>0</v>
      </c>
      <c r="I212" s="176">
        <v>0</v>
      </c>
      <c r="J212" s="191">
        <v>0</v>
      </c>
      <c r="K212" s="191">
        <v>0</v>
      </c>
      <c r="L212" s="191">
        <v>0</v>
      </c>
      <c r="M212" s="191">
        <v>0</v>
      </c>
      <c r="N212" s="191">
        <v>0</v>
      </c>
      <c r="O212" s="191">
        <v>0</v>
      </c>
    </row>
    <row r="213" spans="1:16" s="171" customFormat="1">
      <c r="A213" s="358" t="s">
        <v>298</v>
      </c>
      <c r="B213" s="360" t="s">
        <v>489</v>
      </c>
      <c r="C213" s="169" t="s">
        <v>17</v>
      </c>
      <c r="D213" s="199">
        <f>SUM(E213:O213)</f>
        <v>3117397.5559999999</v>
      </c>
      <c r="E213" s="199">
        <f t="shared" ref="E213:O213" si="59">SUM(E214:E217)</f>
        <v>0</v>
      </c>
      <c r="F213" s="199">
        <f t="shared" si="59"/>
        <v>0</v>
      </c>
      <c r="G213" s="199">
        <f t="shared" si="59"/>
        <v>0</v>
      </c>
      <c r="H213" s="199">
        <f t="shared" si="59"/>
        <v>196241.41</v>
      </c>
      <c r="I213" s="199">
        <f>SUM(I214:I217)</f>
        <v>1306159.7660000001</v>
      </c>
      <c r="J213" s="199">
        <f>SUM(J214:J217)</f>
        <v>1529943.33</v>
      </c>
      <c r="K213" s="211">
        <f>SUM(K214:K217)</f>
        <v>85053.05</v>
      </c>
      <c r="L213" s="190">
        <f t="shared" si="59"/>
        <v>0</v>
      </c>
      <c r="M213" s="190">
        <f t="shared" si="59"/>
        <v>0</v>
      </c>
      <c r="N213" s="190">
        <f t="shared" si="59"/>
        <v>0</v>
      </c>
      <c r="O213" s="190">
        <f t="shared" si="59"/>
        <v>0</v>
      </c>
    </row>
    <row r="214" spans="1:16" s="174" customFormat="1" ht="24.2" customHeight="1">
      <c r="A214" s="358"/>
      <c r="B214" s="361"/>
      <c r="C214" s="173" t="s">
        <v>25</v>
      </c>
      <c r="D214" s="199">
        <f>SUM(E214:O214)</f>
        <v>3117397.5559999999</v>
      </c>
      <c r="E214" s="199">
        <f t="shared" ref="E214:G217" si="60">E219+E224+E229+E234+E239+E244+E249+E254+E258+E264+E269</f>
        <v>0</v>
      </c>
      <c r="F214" s="199">
        <f t="shared" si="60"/>
        <v>0</v>
      </c>
      <c r="G214" s="199">
        <f t="shared" si="60"/>
        <v>0</v>
      </c>
      <c r="H214" s="199">
        <f>H219+H224+H229+H234+H239+H244+H249+H254+H259+H264+H269</f>
        <v>196241.41</v>
      </c>
      <c r="I214" s="199">
        <f>I219+I224+I229+I234+I239+I244+I249+I254+I259+I264+I269</f>
        <v>1306159.7660000001</v>
      </c>
      <c r="J214" s="199">
        <f>J219+J224+J229+J234+J239+J244+J249+J254+J259+J264+J269</f>
        <v>1529943.33</v>
      </c>
      <c r="K214" s="211">
        <f>K219+K224+K229+K234+K239+K244+K249+K254+K259+K264+K269</f>
        <v>85053.05</v>
      </c>
      <c r="L214" s="190">
        <f>L219+L224+L229+L234+L239+L244+L249+L254+L259+L264+L269</f>
        <v>0</v>
      </c>
      <c r="M214" s="190">
        <f t="shared" ref="H214:O217" si="61">M219+M224+M229+M234+M239+M244+M249+M254+M259+M264+M269</f>
        <v>0</v>
      </c>
      <c r="N214" s="190">
        <f t="shared" si="61"/>
        <v>0</v>
      </c>
      <c r="O214" s="190">
        <f t="shared" si="61"/>
        <v>0</v>
      </c>
      <c r="P214" s="181"/>
    </row>
    <row r="215" spans="1:16" s="171" customFormat="1">
      <c r="A215" s="359"/>
      <c r="B215" s="360"/>
      <c r="C215" s="169" t="s">
        <v>26</v>
      </c>
      <c r="D215" s="199">
        <f t="shared" si="47"/>
        <v>0</v>
      </c>
      <c r="E215" s="199">
        <f t="shared" si="60"/>
        <v>0</v>
      </c>
      <c r="F215" s="199">
        <f t="shared" si="60"/>
        <v>0</v>
      </c>
      <c r="G215" s="199">
        <f t="shared" si="60"/>
        <v>0</v>
      </c>
      <c r="H215" s="199">
        <f t="shared" si="61"/>
        <v>0</v>
      </c>
      <c r="I215" s="199">
        <f t="shared" si="61"/>
        <v>0</v>
      </c>
      <c r="J215" s="199">
        <f>J220+J225+J230+J235+J240+J245+J250+J255+J260+J265+J270+J275+J280+J285+J290+J295+J300+J305+J310+J315+J320+J325+J330</f>
        <v>0</v>
      </c>
      <c r="K215" s="211">
        <f>K220+K225+K230+K235+K240+K245+K250+K255+K260+K265+K270</f>
        <v>0</v>
      </c>
      <c r="L215" s="190">
        <f t="shared" si="61"/>
        <v>0</v>
      </c>
      <c r="M215" s="190">
        <f t="shared" si="61"/>
        <v>0</v>
      </c>
      <c r="N215" s="190">
        <f t="shared" si="61"/>
        <v>0</v>
      </c>
      <c r="O215" s="190">
        <f t="shared" si="61"/>
        <v>0</v>
      </c>
    </row>
    <row r="216" spans="1:16" s="174" customFormat="1">
      <c r="A216" s="358"/>
      <c r="B216" s="361"/>
      <c r="C216" s="173" t="s">
        <v>27</v>
      </c>
      <c r="D216" s="199">
        <f t="shared" si="47"/>
        <v>0</v>
      </c>
      <c r="E216" s="199">
        <f t="shared" si="60"/>
        <v>0</v>
      </c>
      <c r="F216" s="199">
        <f t="shared" si="60"/>
        <v>0</v>
      </c>
      <c r="G216" s="199">
        <f t="shared" si="60"/>
        <v>0</v>
      </c>
      <c r="H216" s="199">
        <f t="shared" si="61"/>
        <v>0</v>
      </c>
      <c r="I216" s="199">
        <f t="shared" si="61"/>
        <v>0</v>
      </c>
      <c r="J216" s="199">
        <f>J221+J226+J231+J236+J241+J246+J251+J256+J261+J266+J271+J281+J286+J291+J296+J301+J306+J311+J316+J321+J326+J331</f>
        <v>0</v>
      </c>
      <c r="K216" s="211">
        <f t="shared" si="61"/>
        <v>0</v>
      </c>
      <c r="L216" s="190">
        <f>L221+L226+L231+L236+L241+L246+L251+L256+L261+L266+L271</f>
        <v>0</v>
      </c>
      <c r="M216" s="190">
        <f t="shared" si="61"/>
        <v>0</v>
      </c>
      <c r="N216" s="190">
        <f t="shared" si="61"/>
        <v>0</v>
      </c>
      <c r="O216" s="190">
        <f t="shared" si="61"/>
        <v>0</v>
      </c>
    </row>
    <row r="217" spans="1:16" s="171" customFormat="1" ht="23.25" customHeight="1">
      <c r="A217" s="359"/>
      <c r="B217" s="360"/>
      <c r="C217" s="169" t="s">
        <v>28</v>
      </c>
      <c r="D217" s="199">
        <f t="shared" si="47"/>
        <v>0</v>
      </c>
      <c r="E217" s="199">
        <f t="shared" si="60"/>
        <v>0</v>
      </c>
      <c r="F217" s="199">
        <f t="shared" si="60"/>
        <v>0</v>
      </c>
      <c r="G217" s="199">
        <f t="shared" si="60"/>
        <v>0</v>
      </c>
      <c r="H217" s="199">
        <f t="shared" si="61"/>
        <v>0</v>
      </c>
      <c r="I217" s="199">
        <f t="shared" si="61"/>
        <v>0</v>
      </c>
      <c r="J217" s="199">
        <f>J222+J227+J232+J237+J242+J247+J252+J257+J262+J267+J272+J277+J282+J287+J292+J297+J302+J307+J312+J317+J322+J327+J332</f>
        <v>0</v>
      </c>
      <c r="K217" s="211">
        <f t="shared" si="61"/>
        <v>0</v>
      </c>
      <c r="L217" s="190">
        <f t="shared" si="61"/>
        <v>0</v>
      </c>
      <c r="M217" s="190">
        <f t="shared" si="61"/>
        <v>0</v>
      </c>
      <c r="N217" s="190">
        <f t="shared" si="61"/>
        <v>0</v>
      </c>
      <c r="O217" s="190">
        <f t="shared" si="61"/>
        <v>0</v>
      </c>
    </row>
    <row r="218" spans="1:16" s="174" customFormat="1">
      <c r="A218" s="314" t="s">
        <v>570</v>
      </c>
      <c r="B218" s="313" t="s">
        <v>336</v>
      </c>
      <c r="C218" s="173" t="s">
        <v>17</v>
      </c>
      <c r="D218" s="167">
        <f t="shared" si="47"/>
        <v>100080.59599999999</v>
      </c>
      <c r="E218" s="167">
        <f t="shared" ref="E218:O218" si="62">SUM(E219:E222)</f>
        <v>0</v>
      </c>
      <c r="F218" s="167">
        <f t="shared" si="62"/>
        <v>0</v>
      </c>
      <c r="G218" s="167">
        <f t="shared" si="62"/>
        <v>0</v>
      </c>
      <c r="H218" s="167">
        <f t="shared" si="62"/>
        <v>60530</v>
      </c>
      <c r="I218" s="167">
        <f t="shared" si="62"/>
        <v>39550.595999999998</v>
      </c>
      <c r="J218" s="190">
        <f>SUM(J219:J222)</f>
        <v>0</v>
      </c>
      <c r="K218" s="190">
        <f t="shared" si="62"/>
        <v>0</v>
      </c>
      <c r="L218" s="190">
        <f t="shared" si="62"/>
        <v>0</v>
      </c>
      <c r="M218" s="190">
        <f t="shared" si="62"/>
        <v>0</v>
      </c>
      <c r="N218" s="190">
        <f t="shared" si="62"/>
        <v>0</v>
      </c>
      <c r="O218" s="190">
        <f t="shared" si="62"/>
        <v>0</v>
      </c>
    </row>
    <row r="219" spans="1:16" s="171" customFormat="1" ht="30">
      <c r="A219" s="314"/>
      <c r="B219" s="313"/>
      <c r="C219" s="172" t="s">
        <v>25</v>
      </c>
      <c r="D219" s="167">
        <f>SUM(E219:O219)</f>
        <v>100080.59599999999</v>
      </c>
      <c r="E219" s="168">
        <v>0</v>
      </c>
      <c r="F219" s="168">
        <v>0</v>
      </c>
      <c r="G219" s="168">
        <v>0</v>
      </c>
      <c r="H219" s="168">
        <v>60530</v>
      </c>
      <c r="I219" s="168">
        <v>39550.595999999998</v>
      </c>
      <c r="J219" s="191">
        <v>0</v>
      </c>
      <c r="K219" s="191">
        <v>0</v>
      </c>
      <c r="L219" s="191">
        <v>0</v>
      </c>
      <c r="M219" s="191">
        <v>0</v>
      </c>
      <c r="N219" s="191">
        <v>0</v>
      </c>
      <c r="O219" s="191">
        <v>0</v>
      </c>
    </row>
    <row r="220" spans="1:16" s="171" customFormat="1">
      <c r="A220" s="314"/>
      <c r="B220" s="313"/>
      <c r="C220" s="172" t="s">
        <v>26</v>
      </c>
      <c r="D220" s="167">
        <f t="shared" ref="D220:D342" si="63">SUM(E220:O220)</f>
        <v>0</v>
      </c>
      <c r="E220" s="168">
        <v>0</v>
      </c>
      <c r="F220" s="168">
        <v>0</v>
      </c>
      <c r="G220" s="168">
        <v>0</v>
      </c>
      <c r="H220" s="168">
        <v>0</v>
      </c>
      <c r="I220" s="168">
        <v>0</v>
      </c>
      <c r="J220" s="191">
        <v>0</v>
      </c>
      <c r="K220" s="191">
        <v>0</v>
      </c>
      <c r="L220" s="191">
        <v>0</v>
      </c>
      <c r="M220" s="191">
        <v>0</v>
      </c>
      <c r="N220" s="191">
        <v>0</v>
      </c>
      <c r="O220" s="191">
        <v>0</v>
      </c>
    </row>
    <row r="221" spans="1:16" s="171" customFormat="1">
      <c r="A221" s="314"/>
      <c r="B221" s="313"/>
      <c r="C221" s="172" t="s">
        <v>27</v>
      </c>
      <c r="D221" s="167">
        <f t="shared" si="63"/>
        <v>0</v>
      </c>
      <c r="E221" s="168">
        <v>0</v>
      </c>
      <c r="F221" s="168">
        <v>0</v>
      </c>
      <c r="G221" s="168">
        <v>0</v>
      </c>
      <c r="H221" s="168">
        <v>0</v>
      </c>
      <c r="I221" s="168">
        <v>0</v>
      </c>
      <c r="J221" s="191">
        <v>0</v>
      </c>
      <c r="K221" s="191">
        <v>0</v>
      </c>
      <c r="L221" s="191">
        <v>0</v>
      </c>
      <c r="M221" s="191">
        <v>0</v>
      </c>
      <c r="N221" s="191">
        <v>0</v>
      </c>
      <c r="O221" s="191">
        <v>0</v>
      </c>
    </row>
    <row r="222" spans="1:16" s="171" customFormat="1">
      <c r="A222" s="314"/>
      <c r="B222" s="313"/>
      <c r="C222" s="172" t="s">
        <v>28</v>
      </c>
      <c r="D222" s="167">
        <f t="shared" si="63"/>
        <v>0</v>
      </c>
      <c r="E222" s="168">
        <v>0</v>
      </c>
      <c r="F222" s="168">
        <v>0</v>
      </c>
      <c r="G222" s="168">
        <v>0</v>
      </c>
      <c r="H222" s="168">
        <v>0</v>
      </c>
      <c r="I222" s="168">
        <v>0</v>
      </c>
      <c r="J222" s="191">
        <v>0</v>
      </c>
      <c r="K222" s="191">
        <v>0</v>
      </c>
      <c r="L222" s="191">
        <v>0</v>
      </c>
      <c r="M222" s="191">
        <v>0</v>
      </c>
      <c r="N222" s="191">
        <v>0</v>
      </c>
      <c r="O222" s="191">
        <v>0</v>
      </c>
    </row>
    <row r="223" spans="1:16" s="174" customFormat="1">
      <c r="A223" s="314" t="s">
        <v>571</v>
      </c>
      <c r="B223" s="313" t="s">
        <v>490</v>
      </c>
      <c r="C223" s="173" t="s">
        <v>17</v>
      </c>
      <c r="D223" s="167">
        <f t="shared" si="63"/>
        <v>470658.08</v>
      </c>
      <c r="E223" s="167">
        <f t="shared" ref="E223:O223" si="64">SUM(E224:E227)</f>
        <v>0</v>
      </c>
      <c r="F223" s="167">
        <f t="shared" si="64"/>
        <v>0</v>
      </c>
      <c r="G223" s="167">
        <f t="shared" si="64"/>
        <v>0</v>
      </c>
      <c r="H223" s="167">
        <f t="shared" si="64"/>
        <v>87589</v>
      </c>
      <c r="I223" s="167">
        <f t="shared" si="64"/>
        <v>311561</v>
      </c>
      <c r="J223" s="190">
        <f>SUM(J224:J227)</f>
        <v>71508.08</v>
      </c>
      <c r="K223" s="190">
        <f t="shared" si="64"/>
        <v>0</v>
      </c>
      <c r="L223" s="190">
        <f t="shared" si="64"/>
        <v>0</v>
      </c>
      <c r="M223" s="190">
        <f t="shared" si="64"/>
        <v>0</v>
      </c>
      <c r="N223" s="190">
        <f t="shared" si="64"/>
        <v>0</v>
      </c>
      <c r="O223" s="190">
        <f t="shared" si="64"/>
        <v>0</v>
      </c>
    </row>
    <row r="224" spans="1:16" s="171" customFormat="1" ht="30">
      <c r="A224" s="314"/>
      <c r="B224" s="313"/>
      <c r="C224" s="172" t="s">
        <v>25</v>
      </c>
      <c r="D224" s="167">
        <f>SUM(E224:O224)</f>
        <v>470658.08</v>
      </c>
      <c r="E224" s="168">
        <v>0</v>
      </c>
      <c r="F224" s="168">
        <v>0</v>
      </c>
      <c r="G224" s="168">
        <v>0</v>
      </c>
      <c r="H224" s="168">
        <v>87589</v>
      </c>
      <c r="I224" s="168">
        <v>311561</v>
      </c>
      <c r="J224" s="191">
        <v>71508.08</v>
      </c>
      <c r="K224" s="191">
        <v>0</v>
      </c>
      <c r="L224" s="191">
        <v>0</v>
      </c>
      <c r="M224" s="191">
        <v>0</v>
      </c>
      <c r="N224" s="191">
        <v>0</v>
      </c>
      <c r="O224" s="191">
        <v>0</v>
      </c>
    </row>
    <row r="225" spans="1:15" s="171" customFormat="1">
      <c r="A225" s="314"/>
      <c r="B225" s="313"/>
      <c r="C225" s="172" t="s">
        <v>26</v>
      </c>
      <c r="D225" s="167">
        <f t="shared" si="63"/>
        <v>0</v>
      </c>
      <c r="E225" s="168">
        <v>0</v>
      </c>
      <c r="F225" s="168">
        <v>0</v>
      </c>
      <c r="G225" s="168">
        <v>0</v>
      </c>
      <c r="H225" s="168">
        <v>0</v>
      </c>
      <c r="I225" s="168">
        <v>0</v>
      </c>
      <c r="J225" s="191"/>
      <c r="K225" s="191">
        <v>0</v>
      </c>
      <c r="L225" s="191">
        <v>0</v>
      </c>
      <c r="M225" s="191">
        <v>0</v>
      </c>
      <c r="N225" s="191">
        <v>0</v>
      </c>
      <c r="O225" s="191">
        <v>0</v>
      </c>
    </row>
    <row r="226" spans="1:15" s="171" customFormat="1">
      <c r="A226" s="314"/>
      <c r="B226" s="313"/>
      <c r="C226" s="172" t="s">
        <v>27</v>
      </c>
      <c r="D226" s="167">
        <f t="shared" si="63"/>
        <v>0</v>
      </c>
      <c r="E226" s="168">
        <v>0</v>
      </c>
      <c r="F226" s="168">
        <v>0</v>
      </c>
      <c r="G226" s="168">
        <v>0</v>
      </c>
      <c r="H226" s="168">
        <v>0</v>
      </c>
      <c r="I226" s="168">
        <v>0</v>
      </c>
      <c r="J226" s="191">
        <v>0</v>
      </c>
      <c r="K226" s="191">
        <v>0</v>
      </c>
      <c r="L226" s="191">
        <v>0</v>
      </c>
      <c r="M226" s="191">
        <v>0</v>
      </c>
      <c r="N226" s="191">
        <v>0</v>
      </c>
      <c r="O226" s="191">
        <v>0</v>
      </c>
    </row>
    <row r="227" spans="1:15" s="171" customFormat="1">
      <c r="A227" s="314"/>
      <c r="B227" s="313"/>
      <c r="C227" s="172" t="s">
        <v>28</v>
      </c>
      <c r="D227" s="167">
        <f t="shared" si="63"/>
        <v>0</v>
      </c>
      <c r="E227" s="168">
        <v>0</v>
      </c>
      <c r="F227" s="168">
        <v>0</v>
      </c>
      <c r="G227" s="168">
        <v>0</v>
      </c>
      <c r="H227" s="168">
        <v>0</v>
      </c>
      <c r="I227" s="168">
        <v>0</v>
      </c>
      <c r="J227" s="191">
        <v>0</v>
      </c>
      <c r="K227" s="191">
        <v>0</v>
      </c>
      <c r="L227" s="191">
        <v>0</v>
      </c>
      <c r="M227" s="191">
        <v>0</v>
      </c>
      <c r="N227" s="191">
        <v>0</v>
      </c>
      <c r="O227" s="191">
        <v>0</v>
      </c>
    </row>
    <row r="228" spans="1:15" s="174" customFormat="1">
      <c r="A228" s="314" t="s">
        <v>572</v>
      </c>
      <c r="B228" s="313" t="s">
        <v>338</v>
      </c>
      <c r="C228" s="173" t="s">
        <v>17</v>
      </c>
      <c r="D228" s="167">
        <f t="shared" si="63"/>
        <v>17957.77</v>
      </c>
      <c r="E228" s="167">
        <f t="shared" ref="E228:O228" si="65">SUM(E229:E232)</f>
        <v>0</v>
      </c>
      <c r="F228" s="167">
        <f t="shared" si="65"/>
        <v>0</v>
      </c>
      <c r="G228" s="167">
        <f t="shared" si="65"/>
        <v>0</v>
      </c>
      <c r="H228" s="167">
        <f t="shared" si="65"/>
        <v>17957.77</v>
      </c>
      <c r="I228" s="167">
        <f t="shared" si="65"/>
        <v>0</v>
      </c>
      <c r="J228" s="190">
        <f>SUM(J229:J232)</f>
        <v>0</v>
      </c>
      <c r="K228" s="190">
        <f t="shared" si="65"/>
        <v>0</v>
      </c>
      <c r="L228" s="190">
        <f t="shared" si="65"/>
        <v>0</v>
      </c>
      <c r="M228" s="190">
        <f t="shared" si="65"/>
        <v>0</v>
      </c>
      <c r="N228" s="190">
        <f t="shared" si="65"/>
        <v>0</v>
      </c>
      <c r="O228" s="190">
        <f t="shared" si="65"/>
        <v>0</v>
      </c>
    </row>
    <row r="229" spans="1:15" s="171" customFormat="1" ht="30">
      <c r="A229" s="314"/>
      <c r="B229" s="313"/>
      <c r="C229" s="172" t="s">
        <v>25</v>
      </c>
      <c r="D229" s="167">
        <f t="shared" si="63"/>
        <v>17957.77</v>
      </c>
      <c r="E229" s="168">
        <v>0</v>
      </c>
      <c r="F229" s="168">
        <v>0</v>
      </c>
      <c r="G229" s="168">
        <v>0</v>
      </c>
      <c r="H229" s="168">
        <v>17957.77</v>
      </c>
      <c r="I229" s="168">
        <v>0</v>
      </c>
      <c r="J229" s="191">
        <v>0</v>
      </c>
      <c r="K229" s="191">
        <v>0</v>
      </c>
      <c r="L229" s="191">
        <v>0</v>
      </c>
      <c r="M229" s="191">
        <v>0</v>
      </c>
      <c r="N229" s="191">
        <v>0</v>
      </c>
      <c r="O229" s="191">
        <v>0</v>
      </c>
    </row>
    <row r="230" spans="1:15" s="171" customFormat="1">
      <c r="A230" s="314"/>
      <c r="B230" s="313"/>
      <c r="C230" s="172" t="s">
        <v>26</v>
      </c>
      <c r="D230" s="167">
        <f t="shared" si="63"/>
        <v>0</v>
      </c>
      <c r="E230" s="168">
        <v>0</v>
      </c>
      <c r="F230" s="168">
        <v>0</v>
      </c>
      <c r="G230" s="168">
        <v>0</v>
      </c>
      <c r="H230" s="168">
        <v>0</v>
      </c>
      <c r="I230" s="168">
        <v>0</v>
      </c>
      <c r="J230" s="191">
        <v>0</v>
      </c>
      <c r="K230" s="191">
        <v>0</v>
      </c>
      <c r="L230" s="191">
        <v>0</v>
      </c>
      <c r="M230" s="191">
        <v>0</v>
      </c>
      <c r="N230" s="191">
        <v>0</v>
      </c>
      <c r="O230" s="191">
        <v>0</v>
      </c>
    </row>
    <row r="231" spans="1:15" s="171" customFormat="1">
      <c r="A231" s="314"/>
      <c r="B231" s="313"/>
      <c r="C231" s="172" t="s">
        <v>27</v>
      </c>
      <c r="D231" s="167">
        <f t="shared" si="63"/>
        <v>0</v>
      </c>
      <c r="E231" s="168">
        <v>0</v>
      </c>
      <c r="F231" s="168">
        <v>0</v>
      </c>
      <c r="G231" s="168">
        <v>0</v>
      </c>
      <c r="H231" s="168">
        <v>0</v>
      </c>
      <c r="I231" s="168">
        <v>0</v>
      </c>
      <c r="J231" s="191">
        <v>0</v>
      </c>
      <c r="K231" s="191">
        <v>0</v>
      </c>
      <c r="L231" s="191">
        <v>0</v>
      </c>
      <c r="M231" s="191">
        <v>0</v>
      </c>
      <c r="N231" s="191">
        <v>0</v>
      </c>
      <c r="O231" s="191">
        <v>0</v>
      </c>
    </row>
    <row r="232" spans="1:15" s="171" customFormat="1">
      <c r="A232" s="314"/>
      <c r="B232" s="313"/>
      <c r="C232" s="172" t="s">
        <v>28</v>
      </c>
      <c r="D232" s="167">
        <f t="shared" si="63"/>
        <v>0</v>
      </c>
      <c r="E232" s="168">
        <v>0</v>
      </c>
      <c r="F232" s="168">
        <v>0</v>
      </c>
      <c r="G232" s="168">
        <v>0</v>
      </c>
      <c r="H232" s="168">
        <v>0</v>
      </c>
      <c r="I232" s="168">
        <v>0</v>
      </c>
      <c r="J232" s="191">
        <v>0</v>
      </c>
      <c r="K232" s="191">
        <v>0</v>
      </c>
      <c r="L232" s="191">
        <v>0</v>
      </c>
      <c r="M232" s="191">
        <v>0</v>
      </c>
      <c r="N232" s="191">
        <v>0</v>
      </c>
      <c r="O232" s="191">
        <v>0</v>
      </c>
    </row>
    <row r="233" spans="1:15" s="174" customFormat="1">
      <c r="A233" s="314" t="s">
        <v>573</v>
      </c>
      <c r="B233" s="313" t="s">
        <v>339</v>
      </c>
      <c r="C233" s="173" t="s">
        <v>17</v>
      </c>
      <c r="D233" s="167">
        <f t="shared" si="63"/>
        <v>150981.31</v>
      </c>
      <c r="E233" s="167">
        <f t="shared" ref="E233:O233" si="66">SUM(E234:E237)</f>
        <v>0</v>
      </c>
      <c r="F233" s="167">
        <f t="shared" si="66"/>
        <v>0</v>
      </c>
      <c r="G233" s="167">
        <f t="shared" si="66"/>
        <v>0</v>
      </c>
      <c r="H233" s="167">
        <f t="shared" si="66"/>
        <v>0</v>
      </c>
      <c r="I233" s="167">
        <f t="shared" si="66"/>
        <v>110040.71</v>
      </c>
      <c r="J233" s="190">
        <f>SUM(J234:J237)</f>
        <v>40940.6</v>
      </c>
      <c r="K233" s="190">
        <f t="shared" si="66"/>
        <v>0</v>
      </c>
      <c r="L233" s="190">
        <f t="shared" si="66"/>
        <v>0</v>
      </c>
      <c r="M233" s="190">
        <f t="shared" si="66"/>
        <v>0</v>
      </c>
      <c r="N233" s="190">
        <f t="shared" si="66"/>
        <v>0</v>
      </c>
      <c r="O233" s="190">
        <f t="shared" si="66"/>
        <v>0</v>
      </c>
    </row>
    <row r="234" spans="1:15" s="171" customFormat="1" ht="30">
      <c r="A234" s="314"/>
      <c r="B234" s="313"/>
      <c r="C234" s="172" t="s">
        <v>25</v>
      </c>
      <c r="D234" s="167">
        <f>SUM(E234:O234)</f>
        <v>150981.31</v>
      </c>
      <c r="E234" s="168">
        <v>0</v>
      </c>
      <c r="F234" s="168">
        <v>0</v>
      </c>
      <c r="G234" s="168">
        <v>0</v>
      </c>
      <c r="H234" s="168">
        <v>0</v>
      </c>
      <c r="I234" s="168">
        <v>110040.71</v>
      </c>
      <c r="J234" s="191">
        <v>40940.6</v>
      </c>
      <c r="K234" s="191">
        <v>0</v>
      </c>
      <c r="L234" s="191">
        <v>0</v>
      </c>
      <c r="M234" s="191">
        <v>0</v>
      </c>
      <c r="N234" s="191">
        <v>0</v>
      </c>
      <c r="O234" s="191">
        <v>0</v>
      </c>
    </row>
    <row r="235" spans="1:15" s="171" customFormat="1">
      <c r="A235" s="314"/>
      <c r="B235" s="313"/>
      <c r="C235" s="172" t="s">
        <v>26</v>
      </c>
      <c r="D235" s="167">
        <f t="shared" si="63"/>
        <v>0</v>
      </c>
      <c r="E235" s="168">
        <v>0</v>
      </c>
      <c r="F235" s="168">
        <v>0</v>
      </c>
      <c r="G235" s="168">
        <v>0</v>
      </c>
      <c r="H235" s="168">
        <v>0</v>
      </c>
      <c r="I235" s="168">
        <v>0</v>
      </c>
      <c r="J235" s="191">
        <v>0</v>
      </c>
      <c r="K235" s="191">
        <v>0</v>
      </c>
      <c r="L235" s="191">
        <v>0</v>
      </c>
      <c r="M235" s="191">
        <v>0</v>
      </c>
      <c r="N235" s="191">
        <v>0</v>
      </c>
      <c r="O235" s="191">
        <v>0</v>
      </c>
    </row>
    <row r="236" spans="1:15" s="171" customFormat="1">
      <c r="A236" s="314"/>
      <c r="B236" s="313"/>
      <c r="C236" s="172" t="s">
        <v>27</v>
      </c>
      <c r="D236" s="167">
        <f t="shared" si="63"/>
        <v>0</v>
      </c>
      <c r="E236" s="168">
        <v>0</v>
      </c>
      <c r="F236" s="168">
        <v>0</v>
      </c>
      <c r="G236" s="168">
        <v>0</v>
      </c>
      <c r="H236" s="168">
        <v>0</v>
      </c>
      <c r="I236" s="168">
        <v>0</v>
      </c>
      <c r="J236" s="191">
        <v>0</v>
      </c>
      <c r="K236" s="191">
        <v>0</v>
      </c>
      <c r="L236" s="191">
        <v>0</v>
      </c>
      <c r="M236" s="191">
        <v>0</v>
      </c>
      <c r="N236" s="191">
        <v>0</v>
      </c>
      <c r="O236" s="191">
        <v>0</v>
      </c>
    </row>
    <row r="237" spans="1:15" s="171" customFormat="1">
      <c r="A237" s="314"/>
      <c r="B237" s="313"/>
      <c r="C237" s="172" t="s">
        <v>28</v>
      </c>
      <c r="D237" s="167">
        <f t="shared" si="63"/>
        <v>0</v>
      </c>
      <c r="E237" s="168">
        <v>0</v>
      </c>
      <c r="F237" s="168">
        <v>0</v>
      </c>
      <c r="G237" s="168">
        <v>0</v>
      </c>
      <c r="H237" s="168">
        <v>0</v>
      </c>
      <c r="I237" s="168">
        <v>0</v>
      </c>
      <c r="J237" s="191">
        <v>0</v>
      </c>
      <c r="K237" s="191">
        <v>0</v>
      </c>
      <c r="L237" s="191">
        <v>0</v>
      </c>
      <c r="M237" s="191">
        <v>0</v>
      </c>
      <c r="N237" s="191">
        <v>0</v>
      </c>
      <c r="O237" s="191">
        <v>0</v>
      </c>
    </row>
    <row r="238" spans="1:15" s="174" customFormat="1">
      <c r="A238" s="314" t="s">
        <v>574</v>
      </c>
      <c r="B238" s="313" t="s">
        <v>491</v>
      </c>
      <c r="C238" s="173" t="s">
        <v>17</v>
      </c>
      <c r="D238" s="167">
        <f t="shared" si="63"/>
        <v>57620</v>
      </c>
      <c r="E238" s="167">
        <f t="shared" ref="E238:O238" si="67">SUM(E239:E242)</f>
        <v>0</v>
      </c>
      <c r="F238" s="167">
        <f t="shared" si="67"/>
        <v>0</v>
      </c>
      <c r="G238" s="167">
        <f t="shared" si="67"/>
        <v>0</v>
      </c>
      <c r="H238" s="167">
        <f t="shared" si="67"/>
        <v>24160</v>
      </c>
      <c r="I238" s="167">
        <f t="shared" si="67"/>
        <v>33460</v>
      </c>
      <c r="J238" s="190">
        <f>SUM(J239:J242)</f>
        <v>0</v>
      </c>
      <c r="K238" s="190">
        <f t="shared" si="67"/>
        <v>0</v>
      </c>
      <c r="L238" s="190">
        <f t="shared" si="67"/>
        <v>0</v>
      </c>
      <c r="M238" s="190">
        <f t="shared" si="67"/>
        <v>0</v>
      </c>
      <c r="N238" s="190">
        <f t="shared" si="67"/>
        <v>0</v>
      </c>
      <c r="O238" s="190">
        <f t="shared" si="67"/>
        <v>0</v>
      </c>
    </row>
    <row r="239" spans="1:15" s="171" customFormat="1" ht="30">
      <c r="A239" s="314"/>
      <c r="B239" s="313"/>
      <c r="C239" s="172" t="s">
        <v>25</v>
      </c>
      <c r="D239" s="167">
        <f t="shared" si="63"/>
        <v>57620</v>
      </c>
      <c r="E239" s="168">
        <v>0</v>
      </c>
      <c r="F239" s="168">
        <v>0</v>
      </c>
      <c r="G239" s="168">
        <v>0</v>
      </c>
      <c r="H239" s="168">
        <v>24160</v>
      </c>
      <c r="I239" s="168">
        <v>33460</v>
      </c>
      <c r="J239" s="191">
        <v>0</v>
      </c>
      <c r="K239" s="191">
        <v>0</v>
      </c>
      <c r="L239" s="191">
        <v>0</v>
      </c>
      <c r="M239" s="191">
        <v>0</v>
      </c>
      <c r="N239" s="191">
        <v>0</v>
      </c>
      <c r="O239" s="191">
        <v>0</v>
      </c>
    </row>
    <row r="240" spans="1:15" s="171" customFormat="1">
      <c r="A240" s="314"/>
      <c r="B240" s="313"/>
      <c r="C240" s="172" t="s">
        <v>26</v>
      </c>
      <c r="D240" s="167">
        <f t="shared" si="63"/>
        <v>0</v>
      </c>
      <c r="E240" s="168">
        <v>0</v>
      </c>
      <c r="F240" s="168">
        <v>0</v>
      </c>
      <c r="G240" s="168">
        <v>0</v>
      </c>
      <c r="H240" s="168">
        <v>0</v>
      </c>
      <c r="I240" s="168">
        <v>0</v>
      </c>
      <c r="J240" s="191">
        <v>0</v>
      </c>
      <c r="K240" s="191">
        <v>0</v>
      </c>
      <c r="L240" s="191">
        <v>0</v>
      </c>
      <c r="M240" s="191">
        <v>0</v>
      </c>
      <c r="N240" s="191">
        <v>0</v>
      </c>
      <c r="O240" s="191">
        <v>0</v>
      </c>
    </row>
    <row r="241" spans="1:15" s="171" customFormat="1">
      <c r="A241" s="314"/>
      <c r="B241" s="313"/>
      <c r="C241" s="172" t="s">
        <v>27</v>
      </c>
      <c r="D241" s="167">
        <f t="shared" si="63"/>
        <v>0</v>
      </c>
      <c r="E241" s="168">
        <v>0</v>
      </c>
      <c r="F241" s="168">
        <v>0</v>
      </c>
      <c r="G241" s="168">
        <v>0</v>
      </c>
      <c r="H241" s="168">
        <v>0</v>
      </c>
      <c r="I241" s="168">
        <v>0</v>
      </c>
      <c r="J241" s="191">
        <v>0</v>
      </c>
      <c r="K241" s="191">
        <v>0</v>
      </c>
      <c r="L241" s="191">
        <v>0</v>
      </c>
      <c r="M241" s="191">
        <v>0</v>
      </c>
      <c r="N241" s="191">
        <v>0</v>
      </c>
      <c r="O241" s="191">
        <v>0</v>
      </c>
    </row>
    <row r="242" spans="1:15" s="171" customFormat="1">
      <c r="A242" s="314"/>
      <c r="B242" s="313"/>
      <c r="C242" s="172" t="s">
        <v>28</v>
      </c>
      <c r="D242" s="167">
        <f t="shared" si="63"/>
        <v>0</v>
      </c>
      <c r="E242" s="168">
        <v>0</v>
      </c>
      <c r="F242" s="168">
        <v>0</v>
      </c>
      <c r="G242" s="168">
        <v>0</v>
      </c>
      <c r="H242" s="168">
        <v>0</v>
      </c>
      <c r="I242" s="168">
        <v>0</v>
      </c>
      <c r="J242" s="191">
        <v>0</v>
      </c>
      <c r="K242" s="191">
        <v>0</v>
      </c>
      <c r="L242" s="191">
        <v>0</v>
      </c>
      <c r="M242" s="191">
        <v>0</v>
      </c>
      <c r="N242" s="191">
        <v>0</v>
      </c>
      <c r="O242" s="191">
        <v>0</v>
      </c>
    </row>
    <row r="243" spans="1:15" s="174" customFormat="1">
      <c r="A243" s="314" t="s">
        <v>575</v>
      </c>
      <c r="B243" s="313" t="s">
        <v>412</v>
      </c>
      <c r="C243" s="173" t="s">
        <v>17</v>
      </c>
      <c r="D243" s="167">
        <f t="shared" si="63"/>
        <v>6004.64</v>
      </c>
      <c r="E243" s="167">
        <f t="shared" ref="E243:O243" si="68">SUM(E244:E247)</f>
        <v>0</v>
      </c>
      <c r="F243" s="167">
        <f t="shared" si="68"/>
        <v>0</v>
      </c>
      <c r="G243" s="167">
        <f t="shared" si="68"/>
        <v>0</v>
      </c>
      <c r="H243" s="167">
        <f>SUM(H244:H247)</f>
        <v>6004.64</v>
      </c>
      <c r="I243" s="167">
        <f t="shared" si="68"/>
        <v>0</v>
      </c>
      <c r="J243" s="190">
        <f>SUM(J244:J247)</f>
        <v>0</v>
      </c>
      <c r="K243" s="190">
        <f t="shared" si="68"/>
        <v>0</v>
      </c>
      <c r="L243" s="190">
        <f t="shared" si="68"/>
        <v>0</v>
      </c>
      <c r="M243" s="190">
        <f t="shared" si="68"/>
        <v>0</v>
      </c>
      <c r="N243" s="190">
        <f t="shared" si="68"/>
        <v>0</v>
      </c>
      <c r="O243" s="190">
        <f t="shared" si="68"/>
        <v>0</v>
      </c>
    </row>
    <row r="244" spans="1:15" s="171" customFormat="1" ht="30">
      <c r="A244" s="314"/>
      <c r="B244" s="313"/>
      <c r="C244" s="172" t="s">
        <v>25</v>
      </c>
      <c r="D244" s="167">
        <f t="shared" si="63"/>
        <v>6004.64</v>
      </c>
      <c r="E244" s="168">
        <v>0</v>
      </c>
      <c r="F244" s="168">
        <v>0</v>
      </c>
      <c r="G244" s="168">
        <v>0</v>
      </c>
      <c r="H244" s="168">
        <v>6004.64</v>
      </c>
      <c r="I244" s="168">
        <v>0</v>
      </c>
      <c r="J244" s="191">
        <v>0</v>
      </c>
      <c r="K244" s="191">
        <v>0</v>
      </c>
      <c r="L244" s="191">
        <v>0</v>
      </c>
      <c r="M244" s="191">
        <v>0</v>
      </c>
      <c r="N244" s="191">
        <v>0</v>
      </c>
      <c r="O244" s="191">
        <v>0</v>
      </c>
    </row>
    <row r="245" spans="1:15" s="171" customFormat="1">
      <c r="A245" s="314"/>
      <c r="B245" s="313"/>
      <c r="C245" s="172" t="s">
        <v>26</v>
      </c>
      <c r="D245" s="167">
        <f t="shared" si="63"/>
        <v>0</v>
      </c>
      <c r="E245" s="168">
        <v>0</v>
      </c>
      <c r="F245" s="168">
        <v>0</v>
      </c>
      <c r="G245" s="168">
        <v>0</v>
      </c>
      <c r="H245" s="168">
        <v>0</v>
      </c>
      <c r="I245" s="168">
        <v>0</v>
      </c>
      <c r="J245" s="191">
        <v>0</v>
      </c>
      <c r="K245" s="191">
        <v>0</v>
      </c>
      <c r="L245" s="191">
        <v>0</v>
      </c>
      <c r="M245" s="191">
        <v>0</v>
      </c>
      <c r="N245" s="191">
        <v>0</v>
      </c>
      <c r="O245" s="191">
        <v>0</v>
      </c>
    </row>
    <row r="246" spans="1:15" s="171" customFormat="1">
      <c r="A246" s="314"/>
      <c r="B246" s="313"/>
      <c r="C246" s="172" t="s">
        <v>27</v>
      </c>
      <c r="D246" s="167">
        <f t="shared" si="63"/>
        <v>0</v>
      </c>
      <c r="E246" s="168">
        <v>0</v>
      </c>
      <c r="F246" s="168">
        <v>0</v>
      </c>
      <c r="G246" s="168">
        <v>0</v>
      </c>
      <c r="H246" s="168">
        <v>0</v>
      </c>
      <c r="I246" s="168">
        <v>0</v>
      </c>
      <c r="J246" s="191">
        <v>0</v>
      </c>
      <c r="K246" s="191">
        <v>0</v>
      </c>
      <c r="L246" s="191">
        <v>0</v>
      </c>
      <c r="M246" s="191">
        <v>0</v>
      </c>
      <c r="N246" s="191">
        <v>0</v>
      </c>
      <c r="O246" s="191">
        <v>0</v>
      </c>
    </row>
    <row r="247" spans="1:15" s="171" customFormat="1" ht="25.5" customHeight="1">
      <c r="A247" s="314"/>
      <c r="B247" s="313"/>
      <c r="C247" s="172" t="s">
        <v>28</v>
      </c>
      <c r="D247" s="167">
        <f t="shared" si="63"/>
        <v>0</v>
      </c>
      <c r="E247" s="168">
        <v>0</v>
      </c>
      <c r="F247" s="168">
        <v>0</v>
      </c>
      <c r="G247" s="168">
        <v>0</v>
      </c>
      <c r="H247" s="168">
        <v>0</v>
      </c>
      <c r="I247" s="168">
        <v>0</v>
      </c>
      <c r="J247" s="191">
        <v>0</v>
      </c>
      <c r="K247" s="191">
        <v>0</v>
      </c>
      <c r="L247" s="191">
        <v>0</v>
      </c>
      <c r="M247" s="191">
        <v>0</v>
      </c>
      <c r="N247" s="191">
        <v>0</v>
      </c>
      <c r="O247" s="191">
        <v>0</v>
      </c>
    </row>
    <row r="248" spans="1:15" s="174" customFormat="1">
      <c r="A248" s="314" t="s">
        <v>576</v>
      </c>
      <c r="B248" s="313" t="s">
        <v>492</v>
      </c>
      <c r="C248" s="173" t="s">
        <v>17</v>
      </c>
      <c r="D248" s="167">
        <f t="shared" si="63"/>
        <v>1619382.01</v>
      </c>
      <c r="E248" s="167">
        <f t="shared" ref="E248:O248" si="69">SUM(E249:E252)</f>
        <v>0</v>
      </c>
      <c r="F248" s="167">
        <f t="shared" si="69"/>
        <v>0</v>
      </c>
      <c r="G248" s="167">
        <f t="shared" si="69"/>
        <v>0</v>
      </c>
      <c r="H248" s="167">
        <f t="shared" si="69"/>
        <v>0</v>
      </c>
      <c r="I248" s="167">
        <f t="shared" si="69"/>
        <v>507514.4</v>
      </c>
      <c r="J248" s="190">
        <f t="shared" si="69"/>
        <v>1026814.56</v>
      </c>
      <c r="K248" s="190">
        <f t="shared" si="69"/>
        <v>85053.05</v>
      </c>
      <c r="L248" s="190">
        <f t="shared" si="69"/>
        <v>0</v>
      </c>
      <c r="M248" s="190">
        <f t="shared" si="69"/>
        <v>0</v>
      </c>
      <c r="N248" s="190">
        <f t="shared" si="69"/>
        <v>0</v>
      </c>
      <c r="O248" s="190">
        <f t="shared" si="69"/>
        <v>0</v>
      </c>
    </row>
    <row r="249" spans="1:15" s="171" customFormat="1" ht="30">
      <c r="A249" s="314"/>
      <c r="B249" s="313"/>
      <c r="C249" s="172" t="s">
        <v>25</v>
      </c>
      <c r="D249" s="167">
        <f>SUM(E249:O249)</f>
        <v>1619382.01</v>
      </c>
      <c r="E249" s="168">
        <v>0</v>
      </c>
      <c r="F249" s="168">
        <v>0</v>
      </c>
      <c r="G249" s="168">
        <v>0</v>
      </c>
      <c r="H249" s="168">
        <v>0</v>
      </c>
      <c r="I249" s="168">
        <v>507514.4</v>
      </c>
      <c r="J249" s="191">
        <v>1026814.56</v>
      </c>
      <c r="K249" s="191">
        <v>85053.05</v>
      </c>
      <c r="L249" s="191">
        <v>0</v>
      </c>
      <c r="M249" s="191">
        <v>0</v>
      </c>
      <c r="N249" s="191">
        <v>0</v>
      </c>
      <c r="O249" s="191">
        <v>0</v>
      </c>
    </row>
    <row r="250" spans="1:15" s="171" customFormat="1">
      <c r="A250" s="314"/>
      <c r="B250" s="313"/>
      <c r="C250" s="172" t="s">
        <v>26</v>
      </c>
      <c r="D250" s="167">
        <f t="shared" si="63"/>
        <v>0</v>
      </c>
      <c r="E250" s="168">
        <v>0</v>
      </c>
      <c r="F250" s="168">
        <v>0</v>
      </c>
      <c r="G250" s="168">
        <v>0</v>
      </c>
      <c r="H250" s="168">
        <v>0</v>
      </c>
      <c r="I250" s="168">
        <v>0</v>
      </c>
      <c r="J250" s="191">
        <v>0</v>
      </c>
      <c r="K250" s="191">
        <v>0</v>
      </c>
      <c r="L250" s="191">
        <v>0</v>
      </c>
      <c r="M250" s="191">
        <v>0</v>
      </c>
      <c r="N250" s="191">
        <v>0</v>
      </c>
      <c r="O250" s="191">
        <v>0</v>
      </c>
    </row>
    <row r="251" spans="1:15" s="171" customFormat="1">
      <c r="A251" s="314"/>
      <c r="B251" s="313"/>
      <c r="C251" s="172" t="s">
        <v>27</v>
      </c>
      <c r="D251" s="167">
        <f t="shared" si="63"/>
        <v>0</v>
      </c>
      <c r="E251" s="168">
        <v>0</v>
      </c>
      <c r="F251" s="168">
        <v>0</v>
      </c>
      <c r="G251" s="168">
        <v>0</v>
      </c>
      <c r="H251" s="168">
        <v>0</v>
      </c>
      <c r="I251" s="168">
        <v>0</v>
      </c>
      <c r="J251" s="191">
        <v>0</v>
      </c>
      <c r="K251" s="191">
        <v>0</v>
      </c>
      <c r="L251" s="191">
        <v>0</v>
      </c>
      <c r="M251" s="191">
        <v>0</v>
      </c>
      <c r="N251" s="191">
        <v>0</v>
      </c>
      <c r="O251" s="191">
        <v>0</v>
      </c>
    </row>
    <row r="252" spans="1:15" s="171" customFormat="1">
      <c r="A252" s="314"/>
      <c r="B252" s="313"/>
      <c r="C252" s="172" t="s">
        <v>28</v>
      </c>
      <c r="D252" s="167">
        <f t="shared" si="63"/>
        <v>0</v>
      </c>
      <c r="E252" s="168">
        <v>0</v>
      </c>
      <c r="F252" s="168">
        <v>0</v>
      </c>
      <c r="G252" s="168">
        <v>0</v>
      </c>
      <c r="H252" s="168">
        <v>0</v>
      </c>
      <c r="I252" s="168">
        <v>0</v>
      </c>
      <c r="J252" s="191">
        <v>0</v>
      </c>
      <c r="K252" s="191">
        <v>0</v>
      </c>
      <c r="L252" s="191">
        <v>0</v>
      </c>
      <c r="M252" s="191">
        <v>0</v>
      </c>
      <c r="N252" s="191">
        <v>0</v>
      </c>
      <c r="O252" s="191">
        <v>0</v>
      </c>
    </row>
    <row r="253" spans="1:15" s="174" customFormat="1">
      <c r="A253" s="314" t="s">
        <v>577</v>
      </c>
      <c r="B253" s="313" t="s">
        <v>307</v>
      </c>
      <c r="C253" s="173" t="s">
        <v>17</v>
      </c>
      <c r="D253" s="167">
        <f t="shared" si="63"/>
        <v>200153.84999999998</v>
      </c>
      <c r="E253" s="167">
        <f t="shared" ref="E253:O253" si="70">SUM(E254:E257)</f>
        <v>0</v>
      </c>
      <c r="F253" s="167">
        <f t="shared" si="70"/>
        <v>0</v>
      </c>
      <c r="G253" s="167">
        <f t="shared" si="70"/>
        <v>0</v>
      </c>
      <c r="H253" s="167">
        <f t="shared" si="70"/>
        <v>0</v>
      </c>
      <c r="I253" s="167">
        <f t="shared" si="70"/>
        <v>52281.8</v>
      </c>
      <c r="J253" s="190">
        <f>SUM(J254:J257)</f>
        <v>147872.04999999999</v>
      </c>
      <c r="K253" s="190">
        <f t="shared" si="70"/>
        <v>0</v>
      </c>
      <c r="L253" s="190">
        <f t="shared" si="70"/>
        <v>0</v>
      </c>
      <c r="M253" s="190">
        <f t="shared" si="70"/>
        <v>0</v>
      </c>
      <c r="N253" s="190">
        <f t="shared" si="70"/>
        <v>0</v>
      </c>
      <c r="O253" s="190">
        <f t="shared" si="70"/>
        <v>0</v>
      </c>
    </row>
    <row r="254" spans="1:15" s="171" customFormat="1" ht="13.5" customHeight="1">
      <c r="A254" s="314"/>
      <c r="B254" s="313"/>
      <c r="C254" s="172" t="s">
        <v>25</v>
      </c>
      <c r="D254" s="167">
        <f>SUM(E254:O254)</f>
        <v>200153.84999999998</v>
      </c>
      <c r="E254" s="168">
        <v>0</v>
      </c>
      <c r="F254" s="168">
        <v>0</v>
      </c>
      <c r="G254" s="168">
        <v>0</v>
      </c>
      <c r="H254" s="168">
        <v>0</v>
      </c>
      <c r="I254" s="168">
        <v>52281.8</v>
      </c>
      <c r="J254" s="191">
        <v>147872.04999999999</v>
      </c>
      <c r="K254" s="191">
        <v>0</v>
      </c>
      <c r="L254" s="191">
        <v>0</v>
      </c>
      <c r="M254" s="191">
        <v>0</v>
      </c>
      <c r="N254" s="191">
        <v>0</v>
      </c>
      <c r="O254" s="191">
        <v>0</v>
      </c>
    </row>
    <row r="255" spans="1:15" s="171" customFormat="1">
      <c r="A255" s="314"/>
      <c r="B255" s="313"/>
      <c r="C255" s="172" t="s">
        <v>26</v>
      </c>
      <c r="D255" s="167">
        <f t="shared" si="63"/>
        <v>0</v>
      </c>
      <c r="E255" s="168">
        <v>0</v>
      </c>
      <c r="F255" s="168">
        <v>0</v>
      </c>
      <c r="G255" s="168">
        <v>0</v>
      </c>
      <c r="H255" s="168">
        <v>0</v>
      </c>
      <c r="I255" s="168">
        <v>0</v>
      </c>
      <c r="J255" s="191">
        <v>0</v>
      </c>
      <c r="K255" s="191">
        <v>0</v>
      </c>
      <c r="L255" s="191">
        <v>0</v>
      </c>
      <c r="M255" s="191">
        <v>0</v>
      </c>
      <c r="N255" s="191">
        <v>0</v>
      </c>
      <c r="O255" s="191">
        <v>0</v>
      </c>
    </row>
    <row r="256" spans="1:15" s="171" customFormat="1">
      <c r="A256" s="314"/>
      <c r="B256" s="313"/>
      <c r="C256" s="172" t="s">
        <v>27</v>
      </c>
      <c r="D256" s="167">
        <f t="shared" si="63"/>
        <v>0</v>
      </c>
      <c r="E256" s="168">
        <v>0</v>
      </c>
      <c r="F256" s="168">
        <v>0</v>
      </c>
      <c r="G256" s="168">
        <v>0</v>
      </c>
      <c r="H256" s="168">
        <v>0</v>
      </c>
      <c r="I256" s="168">
        <v>0</v>
      </c>
      <c r="J256" s="191">
        <v>0</v>
      </c>
      <c r="K256" s="191">
        <v>0</v>
      </c>
      <c r="L256" s="191">
        <v>0</v>
      </c>
      <c r="M256" s="191">
        <v>0</v>
      </c>
      <c r="N256" s="191">
        <v>0</v>
      </c>
      <c r="O256" s="191">
        <v>0</v>
      </c>
    </row>
    <row r="257" spans="1:15" s="171" customFormat="1">
      <c r="A257" s="314"/>
      <c r="B257" s="313"/>
      <c r="C257" s="172" t="s">
        <v>28</v>
      </c>
      <c r="D257" s="167">
        <f t="shared" si="63"/>
        <v>0</v>
      </c>
      <c r="E257" s="168">
        <v>0</v>
      </c>
      <c r="F257" s="168">
        <v>0</v>
      </c>
      <c r="G257" s="168">
        <v>0</v>
      </c>
      <c r="H257" s="168">
        <v>0</v>
      </c>
      <c r="I257" s="168">
        <v>0</v>
      </c>
      <c r="J257" s="191">
        <v>0</v>
      </c>
      <c r="K257" s="191">
        <v>0</v>
      </c>
      <c r="L257" s="191">
        <v>0</v>
      </c>
      <c r="M257" s="191">
        <v>0</v>
      </c>
      <c r="N257" s="191">
        <v>0</v>
      </c>
      <c r="O257" s="191">
        <v>0</v>
      </c>
    </row>
    <row r="258" spans="1:15" s="174" customFormat="1">
      <c r="A258" s="314" t="s">
        <v>578</v>
      </c>
      <c r="B258" s="313" t="s">
        <v>346</v>
      </c>
      <c r="C258" s="173" t="s">
        <v>17</v>
      </c>
      <c r="D258" s="167">
        <f t="shared" si="63"/>
        <v>12114.36</v>
      </c>
      <c r="E258" s="167">
        <f t="shared" ref="E258:O258" si="71">SUM(E259:E262)</f>
        <v>0</v>
      </c>
      <c r="F258" s="167">
        <f t="shared" si="71"/>
        <v>0</v>
      </c>
      <c r="G258" s="167">
        <f t="shared" si="71"/>
        <v>0</v>
      </c>
      <c r="H258" s="167">
        <f t="shared" si="71"/>
        <v>0</v>
      </c>
      <c r="I258" s="167">
        <f t="shared" si="71"/>
        <v>12114.36</v>
      </c>
      <c r="J258" s="190">
        <f t="shared" si="71"/>
        <v>0</v>
      </c>
      <c r="K258" s="190">
        <f t="shared" si="71"/>
        <v>0</v>
      </c>
      <c r="L258" s="190">
        <f t="shared" si="71"/>
        <v>0</v>
      </c>
      <c r="M258" s="190">
        <f t="shared" si="71"/>
        <v>0</v>
      </c>
      <c r="N258" s="190">
        <f t="shared" si="71"/>
        <v>0</v>
      </c>
      <c r="O258" s="190">
        <f t="shared" si="71"/>
        <v>0</v>
      </c>
    </row>
    <row r="259" spans="1:15" s="171" customFormat="1" ht="30">
      <c r="A259" s="314"/>
      <c r="B259" s="313"/>
      <c r="C259" s="172" t="s">
        <v>25</v>
      </c>
      <c r="D259" s="167">
        <f t="shared" si="63"/>
        <v>12114.36</v>
      </c>
      <c r="E259" s="168">
        <v>0</v>
      </c>
      <c r="F259" s="168">
        <v>0</v>
      </c>
      <c r="G259" s="168">
        <v>0</v>
      </c>
      <c r="H259" s="168">
        <v>0</v>
      </c>
      <c r="I259" s="168">
        <v>12114.36</v>
      </c>
      <c r="J259" s="191">
        <v>0</v>
      </c>
      <c r="K259" s="191">
        <v>0</v>
      </c>
      <c r="L259" s="191">
        <v>0</v>
      </c>
      <c r="M259" s="191">
        <v>0</v>
      </c>
      <c r="N259" s="191">
        <v>0</v>
      </c>
      <c r="O259" s="191">
        <v>0</v>
      </c>
    </row>
    <row r="260" spans="1:15" s="171" customFormat="1">
      <c r="A260" s="314"/>
      <c r="B260" s="313"/>
      <c r="C260" s="172" t="s">
        <v>26</v>
      </c>
      <c r="D260" s="167">
        <f t="shared" si="63"/>
        <v>0</v>
      </c>
      <c r="E260" s="168">
        <v>0</v>
      </c>
      <c r="F260" s="168">
        <v>0</v>
      </c>
      <c r="G260" s="168">
        <v>0</v>
      </c>
      <c r="H260" s="168">
        <v>0</v>
      </c>
      <c r="I260" s="168">
        <v>0</v>
      </c>
      <c r="J260" s="191">
        <v>0</v>
      </c>
      <c r="K260" s="191">
        <v>0</v>
      </c>
      <c r="L260" s="191">
        <v>0</v>
      </c>
      <c r="M260" s="191">
        <v>0</v>
      </c>
      <c r="N260" s="191">
        <v>0</v>
      </c>
      <c r="O260" s="191">
        <v>0</v>
      </c>
    </row>
    <row r="261" spans="1:15" s="171" customFormat="1">
      <c r="A261" s="314"/>
      <c r="B261" s="313"/>
      <c r="C261" s="172" t="s">
        <v>27</v>
      </c>
      <c r="D261" s="167">
        <f t="shared" si="63"/>
        <v>0</v>
      </c>
      <c r="E261" s="168">
        <v>0</v>
      </c>
      <c r="F261" s="168">
        <v>0</v>
      </c>
      <c r="G261" s="168">
        <v>0</v>
      </c>
      <c r="H261" s="168">
        <v>0</v>
      </c>
      <c r="I261" s="168">
        <v>0</v>
      </c>
      <c r="J261" s="191">
        <v>0</v>
      </c>
      <c r="K261" s="191">
        <v>0</v>
      </c>
      <c r="L261" s="191">
        <v>0</v>
      </c>
      <c r="M261" s="191">
        <v>0</v>
      </c>
      <c r="N261" s="191">
        <v>0</v>
      </c>
      <c r="O261" s="191">
        <v>0</v>
      </c>
    </row>
    <row r="262" spans="1:15" s="171" customFormat="1">
      <c r="A262" s="314"/>
      <c r="B262" s="313"/>
      <c r="C262" s="172" t="s">
        <v>28</v>
      </c>
      <c r="D262" s="167">
        <f t="shared" si="63"/>
        <v>0</v>
      </c>
      <c r="E262" s="168">
        <v>0</v>
      </c>
      <c r="F262" s="168">
        <v>0</v>
      </c>
      <c r="G262" s="168">
        <v>0</v>
      </c>
      <c r="H262" s="168">
        <v>0</v>
      </c>
      <c r="I262" s="168">
        <v>0</v>
      </c>
      <c r="J262" s="191">
        <v>0</v>
      </c>
      <c r="K262" s="191">
        <v>0</v>
      </c>
      <c r="L262" s="191">
        <v>0</v>
      </c>
      <c r="M262" s="191">
        <v>0</v>
      </c>
      <c r="N262" s="191">
        <v>0</v>
      </c>
      <c r="O262" s="191">
        <v>0</v>
      </c>
    </row>
    <row r="263" spans="1:15" s="174" customFormat="1">
      <c r="A263" s="314" t="s">
        <v>579</v>
      </c>
      <c r="B263" s="313" t="s">
        <v>438</v>
      </c>
      <c r="C263" s="173" t="s">
        <v>17</v>
      </c>
      <c r="D263" s="167">
        <f t="shared" si="63"/>
        <v>0</v>
      </c>
      <c r="E263" s="167">
        <f t="shared" ref="E263:O263" si="72">SUM(E264:E267)</f>
        <v>0</v>
      </c>
      <c r="F263" s="167">
        <f t="shared" si="72"/>
        <v>0</v>
      </c>
      <c r="G263" s="167">
        <f t="shared" si="72"/>
        <v>0</v>
      </c>
      <c r="H263" s="167">
        <f t="shared" si="72"/>
        <v>0</v>
      </c>
      <c r="I263" s="167">
        <f t="shared" si="72"/>
        <v>0</v>
      </c>
      <c r="J263" s="190">
        <f t="shared" si="72"/>
        <v>0</v>
      </c>
      <c r="K263" s="190">
        <f t="shared" si="72"/>
        <v>0</v>
      </c>
      <c r="L263" s="190">
        <f t="shared" si="72"/>
        <v>0</v>
      </c>
      <c r="M263" s="190">
        <f t="shared" si="72"/>
        <v>0</v>
      </c>
      <c r="N263" s="190">
        <f t="shared" si="72"/>
        <v>0</v>
      </c>
      <c r="O263" s="190">
        <f t="shared" si="72"/>
        <v>0</v>
      </c>
    </row>
    <row r="264" spans="1:15" s="171" customFormat="1" ht="30">
      <c r="A264" s="314"/>
      <c r="B264" s="313"/>
      <c r="C264" s="172" t="s">
        <v>25</v>
      </c>
      <c r="D264" s="167">
        <f>SUM(E264:O264)</f>
        <v>0</v>
      </c>
      <c r="E264" s="168">
        <v>0</v>
      </c>
      <c r="F264" s="168">
        <v>0</v>
      </c>
      <c r="G264" s="168">
        <v>0</v>
      </c>
      <c r="H264" s="168">
        <v>0</v>
      </c>
      <c r="I264" s="168">
        <v>0</v>
      </c>
      <c r="J264" s="191">
        <v>0</v>
      </c>
      <c r="K264" s="191">
        <v>0</v>
      </c>
      <c r="L264" s="191">
        <v>0</v>
      </c>
      <c r="M264" s="191">
        <v>0</v>
      </c>
      <c r="N264" s="191">
        <v>0</v>
      </c>
      <c r="O264" s="191">
        <v>0</v>
      </c>
    </row>
    <row r="265" spans="1:15" s="171" customFormat="1">
      <c r="A265" s="314"/>
      <c r="B265" s="313"/>
      <c r="C265" s="172" t="s">
        <v>26</v>
      </c>
      <c r="D265" s="167">
        <f t="shared" si="63"/>
        <v>0</v>
      </c>
      <c r="E265" s="168">
        <v>0</v>
      </c>
      <c r="F265" s="168">
        <v>0</v>
      </c>
      <c r="G265" s="168">
        <v>0</v>
      </c>
      <c r="H265" s="168">
        <v>0</v>
      </c>
      <c r="I265" s="168">
        <v>0</v>
      </c>
      <c r="J265" s="191">
        <v>0</v>
      </c>
      <c r="K265" s="191">
        <v>0</v>
      </c>
      <c r="L265" s="191">
        <v>0</v>
      </c>
      <c r="M265" s="191">
        <v>0</v>
      </c>
      <c r="N265" s="191">
        <v>0</v>
      </c>
      <c r="O265" s="191">
        <v>0</v>
      </c>
    </row>
    <row r="266" spans="1:15" s="171" customFormat="1">
      <c r="A266" s="314"/>
      <c r="B266" s="313"/>
      <c r="C266" s="172" t="s">
        <v>27</v>
      </c>
      <c r="D266" s="167">
        <f t="shared" si="63"/>
        <v>0</v>
      </c>
      <c r="E266" s="168">
        <v>0</v>
      </c>
      <c r="F266" s="168">
        <v>0</v>
      </c>
      <c r="G266" s="168">
        <v>0</v>
      </c>
      <c r="H266" s="168">
        <v>0</v>
      </c>
      <c r="I266" s="168">
        <v>0</v>
      </c>
      <c r="J266" s="191">
        <v>0</v>
      </c>
      <c r="K266" s="191">
        <v>0</v>
      </c>
      <c r="L266" s="191">
        <v>0</v>
      </c>
      <c r="M266" s="191">
        <v>0</v>
      </c>
      <c r="N266" s="191">
        <v>0</v>
      </c>
      <c r="O266" s="191">
        <v>0</v>
      </c>
    </row>
    <row r="267" spans="1:15" s="171" customFormat="1">
      <c r="A267" s="314"/>
      <c r="B267" s="313"/>
      <c r="C267" s="172" t="s">
        <v>28</v>
      </c>
      <c r="D267" s="167">
        <f t="shared" si="63"/>
        <v>0</v>
      </c>
      <c r="E267" s="168">
        <v>0</v>
      </c>
      <c r="F267" s="168">
        <v>0</v>
      </c>
      <c r="G267" s="168">
        <v>0</v>
      </c>
      <c r="H267" s="168">
        <v>0</v>
      </c>
      <c r="I267" s="168">
        <v>0</v>
      </c>
      <c r="J267" s="191">
        <v>0</v>
      </c>
      <c r="K267" s="191">
        <v>0</v>
      </c>
      <c r="L267" s="191">
        <v>0</v>
      </c>
      <c r="M267" s="191">
        <v>0</v>
      </c>
      <c r="N267" s="191">
        <v>0</v>
      </c>
      <c r="O267" s="191">
        <v>0</v>
      </c>
    </row>
    <row r="268" spans="1:15" s="179" customFormat="1">
      <c r="A268" s="314" t="s">
        <v>580</v>
      </c>
      <c r="B268" s="315" t="s">
        <v>493</v>
      </c>
      <c r="C268" s="173" t="s">
        <v>17</v>
      </c>
      <c r="D268" s="167">
        <f t="shared" si="63"/>
        <v>482444.94</v>
      </c>
      <c r="E268" s="167">
        <f t="shared" ref="E268:O268" si="73">SUM(E269:E272)</f>
        <v>0</v>
      </c>
      <c r="F268" s="167">
        <f t="shared" si="73"/>
        <v>0</v>
      </c>
      <c r="G268" s="167">
        <f t="shared" si="73"/>
        <v>0</v>
      </c>
      <c r="H268" s="167">
        <f t="shared" si="73"/>
        <v>0</v>
      </c>
      <c r="I268" s="167">
        <f t="shared" si="73"/>
        <v>239636.9</v>
      </c>
      <c r="J268" s="190">
        <f>SUM(J269:J272)</f>
        <v>242808.04</v>
      </c>
      <c r="K268" s="190">
        <f>SUM(K269:K272)</f>
        <v>0</v>
      </c>
      <c r="L268" s="190">
        <f>SUM(L269:L272)</f>
        <v>0</v>
      </c>
      <c r="M268" s="190">
        <f>SUM(M269:M272)</f>
        <v>0</v>
      </c>
      <c r="N268" s="190">
        <f t="shared" si="73"/>
        <v>0</v>
      </c>
      <c r="O268" s="190">
        <f t="shared" si="73"/>
        <v>0</v>
      </c>
    </row>
    <row r="269" spans="1:15" s="180" customFormat="1" ht="30">
      <c r="A269" s="314"/>
      <c r="B269" s="316"/>
      <c r="C269" s="172" t="s">
        <v>25</v>
      </c>
      <c r="D269" s="167">
        <f>SUM(E269:O269)</f>
        <v>482444.94</v>
      </c>
      <c r="E269" s="168">
        <v>0</v>
      </c>
      <c r="F269" s="168">
        <v>0</v>
      </c>
      <c r="G269" s="168">
        <v>0</v>
      </c>
      <c r="H269" s="168">
        <v>0</v>
      </c>
      <c r="I269" s="168">
        <f>SUM(I274+I279+I284+I289+I299+I294+I304+I309+I314+I319+I324+I329)</f>
        <v>239636.9</v>
      </c>
      <c r="J269" s="191">
        <f>SUM(J274+J279+J284+J289+J299+J294+J304+J309+J314+J319+J324+J329)</f>
        <v>242808.04</v>
      </c>
      <c r="K269" s="191">
        <v>0</v>
      </c>
      <c r="L269" s="191">
        <v>0</v>
      </c>
      <c r="M269" s="191">
        <v>0</v>
      </c>
      <c r="N269" s="191">
        <v>0</v>
      </c>
      <c r="O269" s="191">
        <v>0</v>
      </c>
    </row>
    <row r="270" spans="1:15" s="180" customFormat="1">
      <c r="A270" s="314"/>
      <c r="B270" s="316"/>
      <c r="C270" s="172" t="s">
        <v>26</v>
      </c>
      <c r="D270" s="167">
        <f t="shared" si="63"/>
        <v>0</v>
      </c>
      <c r="E270" s="168">
        <v>0</v>
      </c>
      <c r="F270" s="168">
        <v>0</v>
      </c>
      <c r="G270" s="168">
        <v>0</v>
      </c>
      <c r="H270" s="168">
        <v>0</v>
      </c>
      <c r="I270" s="168">
        <v>0</v>
      </c>
      <c r="J270" s="191">
        <v>0</v>
      </c>
      <c r="K270" s="191">
        <v>0</v>
      </c>
      <c r="L270" s="191">
        <v>0</v>
      </c>
      <c r="M270" s="191">
        <v>0</v>
      </c>
      <c r="N270" s="191">
        <v>0</v>
      </c>
      <c r="O270" s="191">
        <v>0</v>
      </c>
    </row>
    <row r="271" spans="1:15" s="180" customFormat="1">
      <c r="A271" s="314"/>
      <c r="B271" s="316"/>
      <c r="C271" s="172" t="s">
        <v>27</v>
      </c>
      <c r="D271" s="167">
        <f t="shared" si="63"/>
        <v>0</v>
      </c>
      <c r="E271" s="168">
        <v>0</v>
      </c>
      <c r="F271" s="168">
        <v>0</v>
      </c>
      <c r="G271" s="168">
        <v>0</v>
      </c>
      <c r="H271" s="168">
        <v>0</v>
      </c>
      <c r="I271" s="168">
        <v>0</v>
      </c>
      <c r="J271" s="191">
        <v>0</v>
      </c>
      <c r="K271" s="191">
        <v>0</v>
      </c>
      <c r="L271" s="191">
        <v>0</v>
      </c>
      <c r="M271" s="191">
        <v>0</v>
      </c>
      <c r="N271" s="191">
        <v>0</v>
      </c>
      <c r="O271" s="191">
        <v>0</v>
      </c>
    </row>
    <row r="272" spans="1:15" s="180" customFormat="1">
      <c r="A272" s="314"/>
      <c r="B272" s="317"/>
      <c r="C272" s="172" t="s">
        <v>28</v>
      </c>
      <c r="D272" s="167">
        <f t="shared" si="63"/>
        <v>0</v>
      </c>
      <c r="E272" s="168">
        <v>0</v>
      </c>
      <c r="F272" s="168">
        <v>0</v>
      </c>
      <c r="G272" s="168">
        <v>0</v>
      </c>
      <c r="H272" s="168">
        <v>0</v>
      </c>
      <c r="I272" s="168">
        <v>0</v>
      </c>
      <c r="J272" s="191">
        <v>0</v>
      </c>
      <c r="K272" s="191">
        <v>0</v>
      </c>
      <c r="L272" s="191">
        <v>0</v>
      </c>
      <c r="M272" s="191">
        <v>0</v>
      </c>
      <c r="N272" s="191">
        <v>0</v>
      </c>
      <c r="O272" s="191">
        <v>0</v>
      </c>
    </row>
    <row r="273" spans="1:15" s="174" customFormat="1">
      <c r="A273" s="309" t="s">
        <v>581</v>
      </c>
      <c r="B273" s="315" t="s">
        <v>146</v>
      </c>
      <c r="C273" s="173" t="s">
        <v>17</v>
      </c>
      <c r="D273" s="167">
        <f>SUM(E273:O273)</f>
        <v>39981.482000000004</v>
      </c>
      <c r="E273" s="167">
        <f t="shared" ref="E273:O273" si="74">SUM(E274:E277)</f>
        <v>0</v>
      </c>
      <c r="F273" s="167">
        <f t="shared" si="74"/>
        <v>0</v>
      </c>
      <c r="G273" s="167">
        <f t="shared" si="74"/>
        <v>0</v>
      </c>
      <c r="H273" s="167">
        <f t="shared" si="74"/>
        <v>0</v>
      </c>
      <c r="I273" s="167">
        <f t="shared" si="74"/>
        <v>16921.098000000002</v>
      </c>
      <c r="J273" s="190">
        <f>SUM(J274:J277)</f>
        <v>23060.383999999998</v>
      </c>
      <c r="K273" s="190">
        <f t="shared" si="74"/>
        <v>0</v>
      </c>
      <c r="L273" s="190">
        <f t="shared" si="74"/>
        <v>0</v>
      </c>
      <c r="M273" s="190">
        <f t="shared" si="74"/>
        <v>0</v>
      </c>
      <c r="N273" s="190">
        <f t="shared" si="74"/>
        <v>0</v>
      </c>
      <c r="O273" s="190">
        <f t="shared" si="74"/>
        <v>0</v>
      </c>
    </row>
    <row r="274" spans="1:15" s="171" customFormat="1" ht="30">
      <c r="A274" s="310"/>
      <c r="B274" s="316"/>
      <c r="C274" s="172" t="s">
        <v>25</v>
      </c>
      <c r="D274" s="167">
        <f t="shared" si="63"/>
        <v>39981.482000000004</v>
      </c>
      <c r="E274" s="168">
        <v>0</v>
      </c>
      <c r="F274" s="168">
        <v>0</v>
      </c>
      <c r="G274" s="168">
        <v>0</v>
      </c>
      <c r="H274" s="168">
        <v>0</v>
      </c>
      <c r="I274" s="168">
        <v>16921.098000000002</v>
      </c>
      <c r="J274" s="191">
        <v>23060.383999999998</v>
      </c>
      <c r="K274" s="191">
        <v>0</v>
      </c>
      <c r="L274" s="191">
        <v>0</v>
      </c>
      <c r="M274" s="191">
        <v>0</v>
      </c>
      <c r="N274" s="191">
        <v>0</v>
      </c>
      <c r="O274" s="191">
        <v>0</v>
      </c>
    </row>
    <row r="275" spans="1:15" s="171" customFormat="1">
      <c r="A275" s="310"/>
      <c r="B275" s="316"/>
      <c r="C275" s="172" t="s">
        <v>26</v>
      </c>
      <c r="D275" s="167">
        <f t="shared" si="63"/>
        <v>0</v>
      </c>
      <c r="E275" s="168">
        <v>0</v>
      </c>
      <c r="F275" s="168">
        <v>0</v>
      </c>
      <c r="G275" s="168">
        <v>0</v>
      </c>
      <c r="H275" s="168">
        <v>0</v>
      </c>
      <c r="I275" s="168">
        <v>0</v>
      </c>
      <c r="J275" s="191">
        <v>0</v>
      </c>
      <c r="K275" s="191">
        <v>0</v>
      </c>
      <c r="L275" s="191">
        <v>0</v>
      </c>
      <c r="M275" s="191">
        <v>0</v>
      </c>
      <c r="N275" s="191">
        <v>0</v>
      </c>
      <c r="O275" s="191">
        <v>0</v>
      </c>
    </row>
    <row r="276" spans="1:15" s="171" customFormat="1">
      <c r="A276" s="310"/>
      <c r="B276" s="316"/>
      <c r="C276" s="172" t="s">
        <v>27</v>
      </c>
      <c r="D276" s="167">
        <f t="shared" si="63"/>
        <v>0</v>
      </c>
      <c r="E276" s="168">
        <v>0</v>
      </c>
      <c r="F276" s="168">
        <v>0</v>
      </c>
      <c r="G276" s="168">
        <v>0</v>
      </c>
      <c r="H276" s="168">
        <v>0</v>
      </c>
      <c r="I276" s="168">
        <v>0</v>
      </c>
      <c r="J276" s="191">
        <v>0</v>
      </c>
      <c r="K276" s="191">
        <v>0</v>
      </c>
      <c r="L276" s="191">
        <v>0</v>
      </c>
      <c r="M276" s="191">
        <v>0</v>
      </c>
      <c r="N276" s="191">
        <v>0</v>
      </c>
      <c r="O276" s="191">
        <v>0</v>
      </c>
    </row>
    <row r="277" spans="1:15" s="171" customFormat="1">
      <c r="A277" s="311"/>
      <c r="B277" s="317"/>
      <c r="C277" s="172" t="s">
        <v>28</v>
      </c>
      <c r="D277" s="167">
        <f t="shared" si="63"/>
        <v>0</v>
      </c>
      <c r="E277" s="168">
        <v>0</v>
      </c>
      <c r="F277" s="168">
        <v>0</v>
      </c>
      <c r="G277" s="168">
        <v>0</v>
      </c>
      <c r="H277" s="168">
        <v>0</v>
      </c>
      <c r="I277" s="168">
        <v>0</v>
      </c>
      <c r="J277" s="191">
        <v>0</v>
      </c>
      <c r="K277" s="191">
        <v>0</v>
      </c>
      <c r="L277" s="191">
        <v>0</v>
      </c>
      <c r="M277" s="191">
        <v>0</v>
      </c>
      <c r="N277" s="191">
        <v>0</v>
      </c>
      <c r="O277" s="191">
        <v>0</v>
      </c>
    </row>
    <row r="278" spans="1:15" s="174" customFormat="1">
      <c r="A278" s="309" t="s">
        <v>582</v>
      </c>
      <c r="B278" s="315" t="s">
        <v>147</v>
      </c>
      <c r="C278" s="173" t="s">
        <v>17</v>
      </c>
      <c r="D278" s="167">
        <f t="shared" si="63"/>
        <v>4586.1880000000001</v>
      </c>
      <c r="E278" s="167">
        <f t="shared" ref="E278:O278" si="75">SUM(E279:E282)</f>
        <v>0</v>
      </c>
      <c r="F278" s="167">
        <f t="shared" si="75"/>
        <v>0</v>
      </c>
      <c r="G278" s="167">
        <f t="shared" si="75"/>
        <v>0</v>
      </c>
      <c r="H278" s="167">
        <f t="shared" si="75"/>
        <v>0</v>
      </c>
      <c r="I278" s="167">
        <f t="shared" si="75"/>
        <v>4586.1880000000001</v>
      </c>
      <c r="J278" s="190">
        <f t="shared" si="75"/>
        <v>0</v>
      </c>
      <c r="K278" s="190">
        <f t="shared" si="75"/>
        <v>0</v>
      </c>
      <c r="L278" s="190">
        <f t="shared" si="75"/>
        <v>0</v>
      </c>
      <c r="M278" s="190">
        <f t="shared" si="75"/>
        <v>0</v>
      </c>
      <c r="N278" s="190">
        <f t="shared" si="75"/>
        <v>0</v>
      </c>
      <c r="O278" s="190">
        <f t="shared" si="75"/>
        <v>0</v>
      </c>
    </row>
    <row r="279" spans="1:15" s="171" customFormat="1" ht="30">
      <c r="A279" s="310"/>
      <c r="B279" s="316"/>
      <c r="C279" s="172" t="s">
        <v>25</v>
      </c>
      <c r="D279" s="167">
        <f t="shared" si="63"/>
        <v>4586.1880000000001</v>
      </c>
      <c r="E279" s="168">
        <v>0</v>
      </c>
      <c r="F279" s="168">
        <v>0</v>
      </c>
      <c r="G279" s="168">
        <v>0</v>
      </c>
      <c r="H279" s="168">
        <v>0</v>
      </c>
      <c r="I279" s="168">
        <v>4586.1880000000001</v>
      </c>
      <c r="J279" s="191">
        <v>0</v>
      </c>
      <c r="K279" s="191">
        <v>0</v>
      </c>
      <c r="L279" s="191">
        <v>0</v>
      </c>
      <c r="M279" s="191">
        <v>0</v>
      </c>
      <c r="N279" s="191">
        <v>0</v>
      </c>
      <c r="O279" s="191">
        <v>0</v>
      </c>
    </row>
    <row r="280" spans="1:15" s="171" customFormat="1">
      <c r="A280" s="310"/>
      <c r="B280" s="316"/>
      <c r="C280" s="172" t="s">
        <v>26</v>
      </c>
      <c r="D280" s="167">
        <f t="shared" si="63"/>
        <v>0</v>
      </c>
      <c r="E280" s="168">
        <v>0</v>
      </c>
      <c r="F280" s="168">
        <v>0</v>
      </c>
      <c r="G280" s="168">
        <v>0</v>
      </c>
      <c r="H280" s="168">
        <v>0</v>
      </c>
      <c r="I280" s="168">
        <v>0</v>
      </c>
      <c r="J280" s="191">
        <v>0</v>
      </c>
      <c r="K280" s="191">
        <v>0</v>
      </c>
      <c r="L280" s="191">
        <v>0</v>
      </c>
      <c r="M280" s="191">
        <v>0</v>
      </c>
      <c r="N280" s="191">
        <v>0</v>
      </c>
      <c r="O280" s="191">
        <v>0</v>
      </c>
    </row>
    <row r="281" spans="1:15" s="171" customFormat="1">
      <c r="A281" s="310"/>
      <c r="B281" s="316"/>
      <c r="C281" s="172" t="s">
        <v>27</v>
      </c>
      <c r="D281" s="167">
        <f t="shared" si="63"/>
        <v>0</v>
      </c>
      <c r="E281" s="168">
        <v>0</v>
      </c>
      <c r="F281" s="168">
        <v>0</v>
      </c>
      <c r="G281" s="168">
        <v>0</v>
      </c>
      <c r="H281" s="168">
        <v>0</v>
      </c>
      <c r="I281" s="168">
        <v>0</v>
      </c>
      <c r="J281" s="191">
        <v>0</v>
      </c>
      <c r="K281" s="191">
        <v>0</v>
      </c>
      <c r="L281" s="191">
        <v>0</v>
      </c>
      <c r="M281" s="191">
        <v>0</v>
      </c>
      <c r="N281" s="191">
        <v>0</v>
      </c>
      <c r="O281" s="191">
        <v>0</v>
      </c>
    </row>
    <row r="282" spans="1:15" s="171" customFormat="1">
      <c r="A282" s="311"/>
      <c r="B282" s="317"/>
      <c r="C282" s="172" t="s">
        <v>28</v>
      </c>
      <c r="D282" s="167">
        <f>SUM(E282:O282)</f>
        <v>0</v>
      </c>
      <c r="E282" s="168">
        <v>0</v>
      </c>
      <c r="F282" s="168">
        <v>0</v>
      </c>
      <c r="G282" s="168">
        <v>0</v>
      </c>
      <c r="H282" s="168">
        <v>0</v>
      </c>
      <c r="I282" s="168">
        <v>0</v>
      </c>
      <c r="J282" s="191">
        <v>0</v>
      </c>
      <c r="K282" s="191">
        <v>0</v>
      </c>
      <c r="L282" s="191">
        <v>0</v>
      </c>
      <c r="M282" s="191">
        <v>0</v>
      </c>
      <c r="N282" s="191">
        <v>0</v>
      </c>
      <c r="O282" s="191">
        <v>0</v>
      </c>
    </row>
    <row r="283" spans="1:15" s="174" customFormat="1">
      <c r="A283" s="309" t="s">
        <v>583</v>
      </c>
      <c r="B283" s="315" t="s">
        <v>148</v>
      </c>
      <c r="C283" s="173" t="s">
        <v>17</v>
      </c>
      <c r="D283" s="167">
        <f t="shared" si="63"/>
        <v>0</v>
      </c>
      <c r="E283" s="167">
        <f t="shared" ref="E283:O283" si="76">SUM(E284:E287)</f>
        <v>0</v>
      </c>
      <c r="F283" s="167">
        <f t="shared" si="76"/>
        <v>0</v>
      </c>
      <c r="G283" s="167">
        <f t="shared" si="76"/>
        <v>0</v>
      </c>
      <c r="H283" s="167">
        <f t="shared" si="76"/>
        <v>0</v>
      </c>
      <c r="I283" s="167">
        <f t="shared" si="76"/>
        <v>0</v>
      </c>
      <c r="J283" s="190">
        <f t="shared" si="76"/>
        <v>0</v>
      </c>
      <c r="K283" s="190">
        <f t="shared" si="76"/>
        <v>0</v>
      </c>
      <c r="L283" s="190">
        <f t="shared" si="76"/>
        <v>0</v>
      </c>
      <c r="M283" s="190">
        <f t="shared" si="76"/>
        <v>0</v>
      </c>
      <c r="N283" s="190">
        <f t="shared" si="76"/>
        <v>0</v>
      </c>
      <c r="O283" s="190">
        <f t="shared" si="76"/>
        <v>0</v>
      </c>
    </row>
    <row r="284" spans="1:15" s="171" customFormat="1" ht="30">
      <c r="A284" s="310"/>
      <c r="B284" s="316"/>
      <c r="C284" s="172" t="s">
        <v>25</v>
      </c>
      <c r="D284" s="167">
        <f t="shared" si="63"/>
        <v>0</v>
      </c>
      <c r="E284" s="168">
        <v>0</v>
      </c>
      <c r="F284" s="168">
        <v>0</v>
      </c>
      <c r="G284" s="168">
        <v>0</v>
      </c>
      <c r="H284" s="168">
        <v>0</v>
      </c>
      <c r="I284" s="168">
        <v>0</v>
      </c>
      <c r="J284" s="191">
        <v>0</v>
      </c>
      <c r="K284" s="191">
        <v>0</v>
      </c>
      <c r="L284" s="191">
        <v>0</v>
      </c>
      <c r="M284" s="191">
        <v>0</v>
      </c>
      <c r="N284" s="191">
        <v>0</v>
      </c>
      <c r="O284" s="191">
        <v>0</v>
      </c>
    </row>
    <row r="285" spans="1:15" s="171" customFormat="1">
      <c r="A285" s="310"/>
      <c r="B285" s="316"/>
      <c r="C285" s="172" t="s">
        <v>26</v>
      </c>
      <c r="D285" s="167">
        <f t="shared" si="63"/>
        <v>0</v>
      </c>
      <c r="E285" s="168">
        <v>0</v>
      </c>
      <c r="F285" s="168">
        <v>0</v>
      </c>
      <c r="G285" s="168">
        <v>0</v>
      </c>
      <c r="H285" s="168">
        <v>0</v>
      </c>
      <c r="I285" s="168">
        <v>0</v>
      </c>
      <c r="J285" s="191">
        <v>0</v>
      </c>
      <c r="K285" s="191">
        <v>0</v>
      </c>
      <c r="L285" s="191">
        <v>0</v>
      </c>
      <c r="M285" s="191">
        <v>0</v>
      </c>
      <c r="N285" s="191">
        <v>0</v>
      </c>
      <c r="O285" s="191">
        <v>0</v>
      </c>
    </row>
    <row r="286" spans="1:15" s="171" customFormat="1">
      <c r="A286" s="310"/>
      <c r="B286" s="316"/>
      <c r="C286" s="172" t="s">
        <v>27</v>
      </c>
      <c r="D286" s="167">
        <f t="shared" si="63"/>
        <v>0</v>
      </c>
      <c r="E286" s="168">
        <v>0</v>
      </c>
      <c r="F286" s="168">
        <v>0</v>
      </c>
      <c r="G286" s="168">
        <v>0</v>
      </c>
      <c r="H286" s="168">
        <v>0</v>
      </c>
      <c r="I286" s="168">
        <v>0</v>
      </c>
      <c r="J286" s="191">
        <v>0</v>
      </c>
      <c r="K286" s="191">
        <v>0</v>
      </c>
      <c r="L286" s="191">
        <v>0</v>
      </c>
      <c r="M286" s="191">
        <v>0</v>
      </c>
      <c r="N286" s="191">
        <v>0</v>
      </c>
      <c r="O286" s="191">
        <v>0</v>
      </c>
    </row>
    <row r="287" spans="1:15" s="171" customFormat="1">
      <c r="A287" s="311"/>
      <c r="B287" s="317"/>
      <c r="C287" s="172" t="s">
        <v>28</v>
      </c>
      <c r="D287" s="167">
        <f t="shared" si="63"/>
        <v>0</v>
      </c>
      <c r="E287" s="168">
        <v>0</v>
      </c>
      <c r="F287" s="168">
        <v>0</v>
      </c>
      <c r="G287" s="168">
        <v>0</v>
      </c>
      <c r="H287" s="168">
        <v>0</v>
      </c>
      <c r="I287" s="168">
        <v>0</v>
      </c>
      <c r="J287" s="191">
        <v>0</v>
      </c>
      <c r="K287" s="191">
        <v>0</v>
      </c>
      <c r="L287" s="191">
        <v>0</v>
      </c>
      <c r="M287" s="191">
        <v>0</v>
      </c>
      <c r="N287" s="191">
        <v>0</v>
      </c>
      <c r="O287" s="191">
        <v>0</v>
      </c>
    </row>
    <row r="288" spans="1:15" s="174" customFormat="1">
      <c r="A288" s="309" t="s">
        <v>584</v>
      </c>
      <c r="B288" s="315" t="s">
        <v>149</v>
      </c>
      <c r="C288" s="173" t="s">
        <v>17</v>
      </c>
      <c r="D288" s="167">
        <f t="shared" si="63"/>
        <v>23188.075000000001</v>
      </c>
      <c r="E288" s="167">
        <f t="shared" ref="E288:O288" si="77">SUM(E289:E292)</f>
        <v>0</v>
      </c>
      <c r="F288" s="167">
        <f t="shared" si="77"/>
        <v>0</v>
      </c>
      <c r="G288" s="167">
        <f t="shared" si="77"/>
        <v>0</v>
      </c>
      <c r="H288" s="167">
        <f t="shared" si="77"/>
        <v>0</v>
      </c>
      <c r="I288" s="167">
        <f t="shared" si="77"/>
        <v>15926.502</v>
      </c>
      <c r="J288" s="190">
        <f>SUM(J289:J292)</f>
        <v>7261.5730000000003</v>
      </c>
      <c r="K288" s="190">
        <f t="shared" si="77"/>
        <v>0</v>
      </c>
      <c r="L288" s="190">
        <f t="shared" si="77"/>
        <v>0</v>
      </c>
      <c r="M288" s="190">
        <f t="shared" si="77"/>
        <v>0</v>
      </c>
      <c r="N288" s="190">
        <f t="shared" si="77"/>
        <v>0</v>
      </c>
      <c r="O288" s="190">
        <f t="shared" si="77"/>
        <v>0</v>
      </c>
    </row>
    <row r="289" spans="1:15" s="171" customFormat="1" ht="30">
      <c r="A289" s="310"/>
      <c r="B289" s="316"/>
      <c r="C289" s="172" t="s">
        <v>25</v>
      </c>
      <c r="D289" s="167">
        <f t="shared" si="63"/>
        <v>23188.075000000001</v>
      </c>
      <c r="E289" s="168">
        <v>0</v>
      </c>
      <c r="F289" s="168">
        <v>0</v>
      </c>
      <c r="G289" s="168">
        <v>0</v>
      </c>
      <c r="H289" s="168">
        <v>0</v>
      </c>
      <c r="I289" s="168">
        <v>15926.502</v>
      </c>
      <c r="J289" s="191">
        <v>7261.5730000000003</v>
      </c>
      <c r="K289" s="191">
        <v>0</v>
      </c>
      <c r="L289" s="191">
        <v>0</v>
      </c>
      <c r="M289" s="191">
        <v>0</v>
      </c>
      <c r="N289" s="191">
        <v>0</v>
      </c>
      <c r="O289" s="191">
        <v>0</v>
      </c>
    </row>
    <row r="290" spans="1:15" s="171" customFormat="1">
      <c r="A290" s="310"/>
      <c r="B290" s="316"/>
      <c r="C290" s="172" t="s">
        <v>26</v>
      </c>
      <c r="D290" s="167">
        <f t="shared" si="63"/>
        <v>0</v>
      </c>
      <c r="E290" s="168">
        <v>0</v>
      </c>
      <c r="F290" s="168">
        <v>0</v>
      </c>
      <c r="G290" s="168">
        <v>0</v>
      </c>
      <c r="H290" s="168">
        <v>0</v>
      </c>
      <c r="I290" s="168">
        <v>0</v>
      </c>
      <c r="J290" s="191">
        <v>0</v>
      </c>
      <c r="K290" s="191">
        <v>0</v>
      </c>
      <c r="L290" s="191">
        <v>0</v>
      </c>
      <c r="M290" s="191">
        <v>0</v>
      </c>
      <c r="N290" s="191">
        <v>0</v>
      </c>
      <c r="O290" s="191">
        <v>0</v>
      </c>
    </row>
    <row r="291" spans="1:15" s="171" customFormat="1">
      <c r="A291" s="310"/>
      <c r="B291" s="316"/>
      <c r="C291" s="172" t="s">
        <v>27</v>
      </c>
      <c r="D291" s="167">
        <f t="shared" si="63"/>
        <v>0</v>
      </c>
      <c r="E291" s="168">
        <v>0</v>
      </c>
      <c r="F291" s="168">
        <v>0</v>
      </c>
      <c r="G291" s="168">
        <v>0</v>
      </c>
      <c r="H291" s="168">
        <v>0</v>
      </c>
      <c r="I291" s="168">
        <v>0</v>
      </c>
      <c r="J291" s="191">
        <v>0</v>
      </c>
      <c r="K291" s="191">
        <v>0</v>
      </c>
      <c r="L291" s="191">
        <v>0</v>
      </c>
      <c r="M291" s="191">
        <v>0</v>
      </c>
      <c r="N291" s="191">
        <v>0</v>
      </c>
      <c r="O291" s="191">
        <v>0</v>
      </c>
    </row>
    <row r="292" spans="1:15" s="171" customFormat="1">
      <c r="A292" s="311"/>
      <c r="B292" s="317"/>
      <c r="C292" s="172" t="s">
        <v>28</v>
      </c>
      <c r="D292" s="167">
        <f t="shared" si="63"/>
        <v>0</v>
      </c>
      <c r="E292" s="168">
        <v>0</v>
      </c>
      <c r="F292" s="168">
        <v>0</v>
      </c>
      <c r="G292" s="168">
        <v>0</v>
      </c>
      <c r="H292" s="168">
        <v>0</v>
      </c>
      <c r="I292" s="168">
        <v>0</v>
      </c>
      <c r="J292" s="191">
        <v>0</v>
      </c>
      <c r="K292" s="191">
        <v>0</v>
      </c>
      <c r="L292" s="191">
        <v>0</v>
      </c>
      <c r="M292" s="191">
        <v>0</v>
      </c>
      <c r="N292" s="191">
        <v>0</v>
      </c>
      <c r="O292" s="191">
        <v>0</v>
      </c>
    </row>
    <row r="293" spans="1:15" s="174" customFormat="1">
      <c r="A293" s="309" t="s">
        <v>585</v>
      </c>
      <c r="B293" s="315" t="s">
        <v>150</v>
      </c>
      <c r="C293" s="173" t="s">
        <v>17</v>
      </c>
      <c r="D293" s="167">
        <f t="shared" si="63"/>
        <v>20664.402000000002</v>
      </c>
      <c r="E293" s="167">
        <f t="shared" ref="E293:O293" si="78">SUM(E294:E297)</f>
        <v>0</v>
      </c>
      <c r="F293" s="167">
        <f t="shared" si="78"/>
        <v>0</v>
      </c>
      <c r="G293" s="167">
        <f t="shared" si="78"/>
        <v>0</v>
      </c>
      <c r="H293" s="167">
        <f t="shared" si="78"/>
        <v>0</v>
      </c>
      <c r="I293" s="167">
        <f t="shared" si="78"/>
        <v>4410</v>
      </c>
      <c r="J293" s="190">
        <f>SUM(J294:J297)</f>
        <v>16254.402</v>
      </c>
      <c r="K293" s="190">
        <f t="shared" si="78"/>
        <v>0</v>
      </c>
      <c r="L293" s="190">
        <f t="shared" si="78"/>
        <v>0</v>
      </c>
      <c r="M293" s="190">
        <f t="shared" si="78"/>
        <v>0</v>
      </c>
      <c r="N293" s="190">
        <f t="shared" si="78"/>
        <v>0</v>
      </c>
      <c r="O293" s="190">
        <f t="shared" si="78"/>
        <v>0</v>
      </c>
    </row>
    <row r="294" spans="1:15" s="171" customFormat="1" ht="30">
      <c r="A294" s="310"/>
      <c r="B294" s="316"/>
      <c r="C294" s="172" t="s">
        <v>25</v>
      </c>
      <c r="D294" s="167">
        <f t="shared" si="63"/>
        <v>20664.402000000002</v>
      </c>
      <c r="E294" s="168">
        <v>0</v>
      </c>
      <c r="F294" s="168">
        <v>0</v>
      </c>
      <c r="G294" s="168">
        <v>0</v>
      </c>
      <c r="H294" s="168">
        <v>0</v>
      </c>
      <c r="I294" s="168">
        <v>4410</v>
      </c>
      <c r="J294" s="191">
        <v>16254.402</v>
      </c>
      <c r="K294" s="191">
        <v>0</v>
      </c>
      <c r="L294" s="191">
        <v>0</v>
      </c>
      <c r="M294" s="191">
        <v>0</v>
      </c>
      <c r="N294" s="191">
        <v>0</v>
      </c>
      <c r="O294" s="191">
        <v>0</v>
      </c>
    </row>
    <row r="295" spans="1:15" s="171" customFormat="1">
      <c r="A295" s="310"/>
      <c r="B295" s="316"/>
      <c r="C295" s="172" t="s">
        <v>26</v>
      </c>
      <c r="D295" s="167">
        <f t="shared" si="63"/>
        <v>0</v>
      </c>
      <c r="E295" s="168">
        <v>0</v>
      </c>
      <c r="F295" s="168">
        <v>0</v>
      </c>
      <c r="G295" s="168">
        <v>0</v>
      </c>
      <c r="H295" s="168">
        <v>0</v>
      </c>
      <c r="I295" s="168">
        <v>0</v>
      </c>
      <c r="J295" s="191">
        <v>0</v>
      </c>
      <c r="K295" s="191">
        <v>0</v>
      </c>
      <c r="L295" s="191">
        <v>0</v>
      </c>
      <c r="M295" s="191">
        <v>0</v>
      </c>
      <c r="N295" s="191">
        <v>0</v>
      </c>
      <c r="O295" s="191">
        <v>0</v>
      </c>
    </row>
    <row r="296" spans="1:15" s="171" customFormat="1">
      <c r="A296" s="310"/>
      <c r="B296" s="316"/>
      <c r="C296" s="172" t="s">
        <v>27</v>
      </c>
      <c r="D296" s="167">
        <f t="shared" si="63"/>
        <v>0</v>
      </c>
      <c r="E296" s="168">
        <v>0</v>
      </c>
      <c r="F296" s="168">
        <v>0</v>
      </c>
      <c r="G296" s="168">
        <v>0</v>
      </c>
      <c r="H296" s="168">
        <v>0</v>
      </c>
      <c r="I296" s="168">
        <v>0</v>
      </c>
      <c r="J296" s="191">
        <v>0</v>
      </c>
      <c r="K296" s="191">
        <v>0</v>
      </c>
      <c r="L296" s="191">
        <v>0</v>
      </c>
      <c r="M296" s="191">
        <v>0</v>
      </c>
      <c r="N296" s="191">
        <v>0</v>
      </c>
      <c r="O296" s="191">
        <v>0</v>
      </c>
    </row>
    <row r="297" spans="1:15" s="171" customFormat="1">
      <c r="A297" s="311"/>
      <c r="B297" s="317"/>
      <c r="C297" s="172" t="s">
        <v>28</v>
      </c>
      <c r="D297" s="167">
        <f t="shared" si="63"/>
        <v>0</v>
      </c>
      <c r="E297" s="168">
        <v>0</v>
      </c>
      <c r="F297" s="168">
        <v>0</v>
      </c>
      <c r="G297" s="168">
        <v>0</v>
      </c>
      <c r="H297" s="168">
        <v>0</v>
      </c>
      <c r="I297" s="168">
        <v>0</v>
      </c>
      <c r="J297" s="191">
        <v>0</v>
      </c>
      <c r="K297" s="191">
        <v>0</v>
      </c>
      <c r="L297" s="191">
        <v>0</v>
      </c>
      <c r="M297" s="191">
        <v>0</v>
      </c>
      <c r="N297" s="191">
        <v>0</v>
      </c>
      <c r="O297" s="191">
        <v>0</v>
      </c>
    </row>
    <row r="298" spans="1:15" s="174" customFormat="1">
      <c r="A298" s="309" t="s">
        <v>586</v>
      </c>
      <c r="B298" s="315" t="s">
        <v>153</v>
      </c>
      <c r="C298" s="173" t="s">
        <v>17</v>
      </c>
      <c r="D298" s="167">
        <f t="shared" si="63"/>
        <v>108681.497</v>
      </c>
      <c r="E298" s="167">
        <f t="shared" ref="E298:O298" si="79">SUM(E299:E302)</f>
        <v>0</v>
      </c>
      <c r="F298" s="167">
        <f t="shared" si="79"/>
        <v>0</v>
      </c>
      <c r="G298" s="167">
        <f t="shared" si="79"/>
        <v>0</v>
      </c>
      <c r="H298" s="167">
        <f t="shared" si="79"/>
        <v>0</v>
      </c>
      <c r="I298" s="167">
        <f t="shared" si="79"/>
        <v>66027.585000000006</v>
      </c>
      <c r="J298" s="190">
        <f>SUM(J299:J302)</f>
        <v>42653.911999999997</v>
      </c>
      <c r="K298" s="190">
        <f t="shared" si="79"/>
        <v>0</v>
      </c>
      <c r="L298" s="190">
        <f t="shared" si="79"/>
        <v>0</v>
      </c>
      <c r="M298" s="190">
        <f t="shared" si="79"/>
        <v>0</v>
      </c>
      <c r="N298" s="190">
        <f t="shared" si="79"/>
        <v>0</v>
      </c>
      <c r="O298" s="190">
        <f t="shared" si="79"/>
        <v>0</v>
      </c>
    </row>
    <row r="299" spans="1:15" s="171" customFormat="1" ht="30">
      <c r="A299" s="310"/>
      <c r="B299" s="316"/>
      <c r="C299" s="172" t="s">
        <v>25</v>
      </c>
      <c r="D299" s="167">
        <f>SUM(E299:O299)</f>
        <v>108681.497</v>
      </c>
      <c r="E299" s="168">
        <v>0</v>
      </c>
      <c r="F299" s="168">
        <v>0</v>
      </c>
      <c r="G299" s="168">
        <v>0</v>
      </c>
      <c r="H299" s="168">
        <v>0</v>
      </c>
      <c r="I299" s="168">
        <v>66027.585000000006</v>
      </c>
      <c r="J299" s="191">
        <v>42653.911999999997</v>
      </c>
      <c r="K299" s="191">
        <v>0</v>
      </c>
      <c r="L299" s="191">
        <v>0</v>
      </c>
      <c r="M299" s="191">
        <v>0</v>
      </c>
      <c r="N299" s="191">
        <v>0</v>
      </c>
      <c r="O299" s="191">
        <v>0</v>
      </c>
    </row>
    <row r="300" spans="1:15" s="171" customFormat="1">
      <c r="A300" s="310"/>
      <c r="B300" s="316"/>
      <c r="C300" s="172" t="s">
        <v>26</v>
      </c>
      <c r="D300" s="167">
        <f t="shared" si="63"/>
        <v>0</v>
      </c>
      <c r="E300" s="168">
        <v>0</v>
      </c>
      <c r="F300" s="168">
        <v>0</v>
      </c>
      <c r="G300" s="168">
        <v>0</v>
      </c>
      <c r="H300" s="168">
        <v>0</v>
      </c>
      <c r="I300" s="168">
        <v>0</v>
      </c>
      <c r="J300" s="191">
        <v>0</v>
      </c>
      <c r="K300" s="191">
        <v>0</v>
      </c>
      <c r="L300" s="191">
        <v>0</v>
      </c>
      <c r="M300" s="191">
        <v>0</v>
      </c>
      <c r="N300" s="191">
        <v>0</v>
      </c>
      <c r="O300" s="191">
        <v>0</v>
      </c>
    </row>
    <row r="301" spans="1:15" s="171" customFormat="1">
      <c r="A301" s="310"/>
      <c r="B301" s="316"/>
      <c r="C301" s="172" t="s">
        <v>27</v>
      </c>
      <c r="D301" s="167">
        <f t="shared" si="63"/>
        <v>0</v>
      </c>
      <c r="E301" s="168">
        <v>0</v>
      </c>
      <c r="F301" s="168">
        <v>0</v>
      </c>
      <c r="G301" s="168">
        <v>0</v>
      </c>
      <c r="H301" s="168">
        <v>0</v>
      </c>
      <c r="I301" s="168">
        <v>0</v>
      </c>
      <c r="J301" s="191">
        <v>0</v>
      </c>
      <c r="K301" s="191">
        <v>0</v>
      </c>
      <c r="L301" s="191">
        <v>0</v>
      </c>
      <c r="M301" s="191">
        <v>0</v>
      </c>
      <c r="N301" s="191">
        <v>0</v>
      </c>
      <c r="O301" s="191">
        <v>0</v>
      </c>
    </row>
    <row r="302" spans="1:15" s="171" customFormat="1">
      <c r="A302" s="311"/>
      <c r="B302" s="317"/>
      <c r="C302" s="172" t="s">
        <v>28</v>
      </c>
      <c r="D302" s="167">
        <f t="shared" si="63"/>
        <v>0</v>
      </c>
      <c r="E302" s="168">
        <v>0</v>
      </c>
      <c r="F302" s="168">
        <v>0</v>
      </c>
      <c r="G302" s="168">
        <v>0</v>
      </c>
      <c r="H302" s="168">
        <v>0</v>
      </c>
      <c r="I302" s="168">
        <v>0</v>
      </c>
      <c r="J302" s="191">
        <v>0</v>
      </c>
      <c r="K302" s="191">
        <v>0</v>
      </c>
      <c r="L302" s="191">
        <v>0</v>
      </c>
      <c r="M302" s="191">
        <v>0</v>
      </c>
      <c r="N302" s="191">
        <v>0</v>
      </c>
      <c r="O302" s="191">
        <v>0</v>
      </c>
    </row>
    <row r="303" spans="1:15" s="174" customFormat="1">
      <c r="A303" s="309" t="s">
        <v>587</v>
      </c>
      <c r="B303" s="315" t="s">
        <v>494</v>
      </c>
      <c r="C303" s="173" t="s">
        <v>17</v>
      </c>
      <c r="D303" s="167">
        <f t="shared" si="63"/>
        <v>169487.573</v>
      </c>
      <c r="E303" s="167">
        <f t="shared" ref="E303:O303" si="80">SUM(E304:E307)</f>
        <v>0</v>
      </c>
      <c r="F303" s="167">
        <f t="shared" si="80"/>
        <v>0</v>
      </c>
      <c r="G303" s="167">
        <f t="shared" si="80"/>
        <v>0</v>
      </c>
      <c r="H303" s="167">
        <f t="shared" si="80"/>
        <v>0</v>
      </c>
      <c r="I303" s="167">
        <f t="shared" si="80"/>
        <v>57757.447</v>
      </c>
      <c r="J303" s="190">
        <f>SUM(J304:J307)</f>
        <v>111730.126</v>
      </c>
      <c r="K303" s="190">
        <f t="shared" si="80"/>
        <v>0</v>
      </c>
      <c r="L303" s="190">
        <f t="shared" si="80"/>
        <v>0</v>
      </c>
      <c r="M303" s="190">
        <f t="shared" si="80"/>
        <v>0</v>
      </c>
      <c r="N303" s="190">
        <f t="shared" si="80"/>
        <v>0</v>
      </c>
      <c r="O303" s="190">
        <f t="shared" si="80"/>
        <v>0</v>
      </c>
    </row>
    <row r="304" spans="1:15" s="171" customFormat="1" ht="30">
      <c r="A304" s="310"/>
      <c r="B304" s="316"/>
      <c r="C304" s="172" t="s">
        <v>25</v>
      </c>
      <c r="D304" s="167">
        <f>SUM(E304:O304)</f>
        <v>169487.573</v>
      </c>
      <c r="E304" s="168">
        <v>0</v>
      </c>
      <c r="F304" s="168">
        <v>0</v>
      </c>
      <c r="G304" s="168">
        <v>0</v>
      </c>
      <c r="H304" s="168">
        <v>0</v>
      </c>
      <c r="I304" s="168">
        <v>57757.447</v>
      </c>
      <c r="J304" s="191">
        <v>111730.126</v>
      </c>
      <c r="K304" s="191">
        <v>0</v>
      </c>
      <c r="L304" s="191">
        <v>0</v>
      </c>
      <c r="M304" s="191">
        <v>0</v>
      </c>
      <c r="N304" s="191">
        <v>0</v>
      </c>
      <c r="O304" s="191">
        <v>0</v>
      </c>
    </row>
    <row r="305" spans="1:15" s="171" customFormat="1">
      <c r="A305" s="310"/>
      <c r="B305" s="316"/>
      <c r="C305" s="172" t="s">
        <v>26</v>
      </c>
      <c r="D305" s="167">
        <f t="shared" si="63"/>
        <v>0</v>
      </c>
      <c r="E305" s="168">
        <v>0</v>
      </c>
      <c r="F305" s="168">
        <v>0</v>
      </c>
      <c r="G305" s="168">
        <v>0</v>
      </c>
      <c r="H305" s="168">
        <v>0</v>
      </c>
      <c r="I305" s="168">
        <v>0</v>
      </c>
      <c r="J305" s="191">
        <v>0</v>
      </c>
      <c r="K305" s="191">
        <v>0</v>
      </c>
      <c r="L305" s="191">
        <v>0</v>
      </c>
      <c r="M305" s="191">
        <v>0</v>
      </c>
      <c r="N305" s="191">
        <v>0</v>
      </c>
      <c r="O305" s="191">
        <v>0</v>
      </c>
    </row>
    <row r="306" spans="1:15" s="171" customFormat="1">
      <c r="A306" s="310"/>
      <c r="B306" s="316"/>
      <c r="C306" s="172" t="s">
        <v>27</v>
      </c>
      <c r="D306" s="167">
        <f t="shared" si="63"/>
        <v>0</v>
      </c>
      <c r="E306" s="168">
        <v>0</v>
      </c>
      <c r="F306" s="168">
        <v>0</v>
      </c>
      <c r="G306" s="168">
        <v>0</v>
      </c>
      <c r="H306" s="168">
        <v>0</v>
      </c>
      <c r="I306" s="168">
        <v>0</v>
      </c>
      <c r="J306" s="191">
        <v>0</v>
      </c>
      <c r="K306" s="191">
        <v>0</v>
      </c>
      <c r="L306" s="191">
        <v>0</v>
      </c>
      <c r="M306" s="191">
        <v>0</v>
      </c>
      <c r="N306" s="191">
        <v>0</v>
      </c>
      <c r="O306" s="191">
        <v>0</v>
      </c>
    </row>
    <row r="307" spans="1:15" s="171" customFormat="1">
      <c r="A307" s="311"/>
      <c r="B307" s="317"/>
      <c r="C307" s="172" t="s">
        <v>28</v>
      </c>
      <c r="D307" s="167">
        <f t="shared" si="63"/>
        <v>0</v>
      </c>
      <c r="E307" s="168">
        <v>0</v>
      </c>
      <c r="F307" s="168">
        <v>0</v>
      </c>
      <c r="G307" s="168">
        <v>0</v>
      </c>
      <c r="H307" s="168">
        <v>0</v>
      </c>
      <c r="I307" s="168">
        <v>0</v>
      </c>
      <c r="J307" s="191">
        <v>0</v>
      </c>
      <c r="K307" s="191">
        <v>0</v>
      </c>
      <c r="L307" s="191">
        <v>0</v>
      </c>
      <c r="M307" s="191">
        <v>0</v>
      </c>
      <c r="N307" s="191">
        <v>0</v>
      </c>
      <c r="O307" s="191">
        <v>0</v>
      </c>
    </row>
    <row r="308" spans="1:15" s="174" customFormat="1">
      <c r="A308" s="309" t="s">
        <v>588</v>
      </c>
      <c r="B308" s="315" t="s">
        <v>495</v>
      </c>
      <c r="C308" s="173" t="s">
        <v>17</v>
      </c>
      <c r="D308" s="167">
        <f t="shared" si="63"/>
        <v>30809.153999999999</v>
      </c>
      <c r="E308" s="167">
        <f t="shared" ref="E308:O308" si="81">SUM(E309:E312)</f>
        <v>0</v>
      </c>
      <c r="F308" s="167">
        <f t="shared" si="81"/>
        <v>0</v>
      </c>
      <c r="G308" s="167">
        <f t="shared" si="81"/>
        <v>0</v>
      </c>
      <c r="H308" s="167">
        <f t="shared" si="81"/>
        <v>0</v>
      </c>
      <c r="I308" s="167">
        <f t="shared" si="81"/>
        <v>22811.245999999999</v>
      </c>
      <c r="J308" s="190">
        <f>SUM(J309:J312)</f>
        <v>7997.9080000000004</v>
      </c>
      <c r="K308" s="190">
        <f t="shared" si="81"/>
        <v>0</v>
      </c>
      <c r="L308" s="190">
        <f t="shared" si="81"/>
        <v>0</v>
      </c>
      <c r="M308" s="190">
        <f t="shared" si="81"/>
        <v>0</v>
      </c>
      <c r="N308" s="190">
        <f t="shared" si="81"/>
        <v>0</v>
      </c>
      <c r="O308" s="190">
        <f t="shared" si="81"/>
        <v>0</v>
      </c>
    </row>
    <row r="309" spans="1:15" s="171" customFormat="1" ht="30">
      <c r="A309" s="310"/>
      <c r="B309" s="316"/>
      <c r="C309" s="172" t="s">
        <v>25</v>
      </c>
      <c r="D309" s="167">
        <f>SUM(E309:O309)</f>
        <v>30809.153999999999</v>
      </c>
      <c r="E309" s="168">
        <v>0</v>
      </c>
      <c r="F309" s="168">
        <v>0</v>
      </c>
      <c r="G309" s="168">
        <v>0</v>
      </c>
      <c r="H309" s="168">
        <v>0</v>
      </c>
      <c r="I309" s="168">
        <v>22811.245999999999</v>
      </c>
      <c r="J309" s="191">
        <v>7997.9080000000004</v>
      </c>
      <c r="K309" s="191">
        <v>0</v>
      </c>
      <c r="L309" s="191">
        <v>0</v>
      </c>
      <c r="M309" s="191">
        <v>0</v>
      </c>
      <c r="N309" s="191">
        <v>0</v>
      </c>
      <c r="O309" s="191">
        <v>0</v>
      </c>
    </row>
    <row r="310" spans="1:15" s="171" customFormat="1">
      <c r="A310" s="310"/>
      <c r="B310" s="316"/>
      <c r="C310" s="172" t="s">
        <v>26</v>
      </c>
      <c r="D310" s="167">
        <f t="shared" si="63"/>
        <v>0</v>
      </c>
      <c r="E310" s="168">
        <v>0</v>
      </c>
      <c r="F310" s="168">
        <v>0</v>
      </c>
      <c r="G310" s="168">
        <v>0</v>
      </c>
      <c r="H310" s="168">
        <v>0</v>
      </c>
      <c r="I310" s="168">
        <v>0</v>
      </c>
      <c r="J310" s="191">
        <v>0</v>
      </c>
      <c r="K310" s="191">
        <v>0</v>
      </c>
      <c r="L310" s="191">
        <v>0</v>
      </c>
      <c r="M310" s="191">
        <v>0</v>
      </c>
      <c r="N310" s="191">
        <v>0</v>
      </c>
      <c r="O310" s="191">
        <v>0</v>
      </c>
    </row>
    <row r="311" spans="1:15" s="171" customFormat="1">
      <c r="A311" s="310"/>
      <c r="B311" s="316"/>
      <c r="C311" s="172" t="s">
        <v>27</v>
      </c>
      <c r="D311" s="167">
        <f t="shared" si="63"/>
        <v>0</v>
      </c>
      <c r="E311" s="168">
        <v>0</v>
      </c>
      <c r="F311" s="168">
        <v>0</v>
      </c>
      <c r="G311" s="168">
        <v>0</v>
      </c>
      <c r="H311" s="168">
        <v>0</v>
      </c>
      <c r="I311" s="168">
        <v>0</v>
      </c>
      <c r="J311" s="191">
        <v>0</v>
      </c>
      <c r="K311" s="191">
        <v>0</v>
      </c>
      <c r="L311" s="191">
        <v>0</v>
      </c>
      <c r="M311" s="191">
        <v>0</v>
      </c>
      <c r="N311" s="191">
        <v>0</v>
      </c>
      <c r="O311" s="191">
        <v>0</v>
      </c>
    </row>
    <row r="312" spans="1:15" s="171" customFormat="1">
      <c r="A312" s="311"/>
      <c r="B312" s="317"/>
      <c r="C312" s="172" t="s">
        <v>28</v>
      </c>
      <c r="D312" s="167">
        <f t="shared" si="63"/>
        <v>0</v>
      </c>
      <c r="E312" s="168">
        <v>0</v>
      </c>
      <c r="F312" s="168">
        <v>0</v>
      </c>
      <c r="G312" s="168">
        <v>0</v>
      </c>
      <c r="H312" s="168">
        <v>0</v>
      </c>
      <c r="I312" s="168">
        <v>0</v>
      </c>
      <c r="J312" s="191">
        <v>0</v>
      </c>
      <c r="K312" s="191">
        <v>0</v>
      </c>
      <c r="L312" s="191">
        <v>0</v>
      </c>
      <c r="M312" s="191">
        <v>0</v>
      </c>
      <c r="N312" s="191">
        <v>0</v>
      </c>
      <c r="O312" s="191">
        <v>0</v>
      </c>
    </row>
    <row r="313" spans="1:15" s="174" customFormat="1">
      <c r="A313" s="309" t="s">
        <v>589</v>
      </c>
      <c r="B313" s="315" t="s">
        <v>538</v>
      </c>
      <c r="C313" s="173" t="s">
        <v>17</v>
      </c>
      <c r="D313" s="167">
        <f t="shared" si="63"/>
        <v>33425.726000000002</v>
      </c>
      <c r="E313" s="167">
        <f t="shared" ref="E313:O313" si="82">SUM(E314:E317)</f>
        <v>0</v>
      </c>
      <c r="F313" s="167">
        <f t="shared" si="82"/>
        <v>0</v>
      </c>
      <c r="G313" s="167">
        <f t="shared" si="82"/>
        <v>0</v>
      </c>
      <c r="H313" s="167">
        <f t="shared" si="82"/>
        <v>0</v>
      </c>
      <c r="I313" s="167">
        <f t="shared" si="82"/>
        <v>9687.2009999999991</v>
      </c>
      <c r="J313" s="190">
        <f>SUM(J314:J317)</f>
        <v>23738.525000000001</v>
      </c>
      <c r="K313" s="190">
        <f t="shared" si="82"/>
        <v>0</v>
      </c>
      <c r="L313" s="190">
        <f t="shared" si="82"/>
        <v>0</v>
      </c>
      <c r="M313" s="190">
        <f t="shared" si="82"/>
        <v>0</v>
      </c>
      <c r="N313" s="190">
        <f t="shared" si="82"/>
        <v>0</v>
      </c>
      <c r="O313" s="190">
        <f t="shared" si="82"/>
        <v>0</v>
      </c>
    </row>
    <row r="314" spans="1:15" s="171" customFormat="1" ht="30">
      <c r="A314" s="310"/>
      <c r="B314" s="316"/>
      <c r="C314" s="172" t="s">
        <v>25</v>
      </c>
      <c r="D314" s="167">
        <f>SUM(E314:O314)</f>
        <v>33425.726000000002</v>
      </c>
      <c r="E314" s="168">
        <v>0</v>
      </c>
      <c r="F314" s="168">
        <v>0</v>
      </c>
      <c r="G314" s="168">
        <v>0</v>
      </c>
      <c r="H314" s="168">
        <v>0</v>
      </c>
      <c r="I314" s="168">
        <v>9687.2009999999991</v>
      </c>
      <c r="J314" s="191">
        <v>23738.525000000001</v>
      </c>
      <c r="K314" s="191">
        <v>0</v>
      </c>
      <c r="L314" s="191">
        <v>0</v>
      </c>
      <c r="M314" s="191">
        <v>0</v>
      </c>
      <c r="N314" s="191">
        <v>0</v>
      </c>
      <c r="O314" s="191">
        <v>0</v>
      </c>
    </row>
    <row r="315" spans="1:15" s="171" customFormat="1">
      <c r="A315" s="310"/>
      <c r="B315" s="316"/>
      <c r="C315" s="172" t="s">
        <v>26</v>
      </c>
      <c r="D315" s="167">
        <f t="shared" si="63"/>
        <v>0</v>
      </c>
      <c r="E315" s="168">
        <v>0</v>
      </c>
      <c r="F315" s="168">
        <v>0</v>
      </c>
      <c r="G315" s="168">
        <v>0</v>
      </c>
      <c r="H315" s="168">
        <v>0</v>
      </c>
      <c r="I315" s="168">
        <v>0</v>
      </c>
      <c r="J315" s="191">
        <v>0</v>
      </c>
      <c r="K315" s="191">
        <v>0</v>
      </c>
      <c r="L315" s="191">
        <v>0</v>
      </c>
      <c r="M315" s="191">
        <v>0</v>
      </c>
      <c r="N315" s="191">
        <v>0</v>
      </c>
      <c r="O315" s="191">
        <v>0</v>
      </c>
    </row>
    <row r="316" spans="1:15" s="171" customFormat="1">
      <c r="A316" s="310"/>
      <c r="B316" s="316"/>
      <c r="C316" s="172" t="s">
        <v>27</v>
      </c>
      <c r="D316" s="167">
        <f t="shared" si="63"/>
        <v>0</v>
      </c>
      <c r="E316" s="168">
        <v>0</v>
      </c>
      <c r="F316" s="168">
        <v>0</v>
      </c>
      <c r="G316" s="168">
        <v>0</v>
      </c>
      <c r="H316" s="168">
        <v>0</v>
      </c>
      <c r="I316" s="168">
        <v>0</v>
      </c>
      <c r="J316" s="191">
        <v>0</v>
      </c>
      <c r="K316" s="191">
        <v>0</v>
      </c>
      <c r="L316" s="191">
        <v>0</v>
      </c>
      <c r="M316" s="191">
        <v>0</v>
      </c>
      <c r="N316" s="191">
        <v>0</v>
      </c>
      <c r="O316" s="191">
        <v>0</v>
      </c>
    </row>
    <row r="317" spans="1:15" s="171" customFormat="1">
      <c r="A317" s="311"/>
      <c r="B317" s="317"/>
      <c r="C317" s="172" t="s">
        <v>28</v>
      </c>
      <c r="D317" s="167">
        <f t="shared" si="63"/>
        <v>0</v>
      </c>
      <c r="E317" s="168">
        <v>0</v>
      </c>
      <c r="F317" s="168">
        <v>0</v>
      </c>
      <c r="G317" s="168">
        <v>0</v>
      </c>
      <c r="H317" s="168">
        <v>0</v>
      </c>
      <c r="I317" s="168">
        <v>0</v>
      </c>
      <c r="J317" s="191">
        <v>0</v>
      </c>
      <c r="K317" s="191">
        <v>0</v>
      </c>
      <c r="L317" s="191">
        <v>0</v>
      </c>
      <c r="M317" s="191">
        <v>0</v>
      </c>
      <c r="N317" s="191">
        <v>0</v>
      </c>
      <c r="O317" s="191">
        <v>0</v>
      </c>
    </row>
    <row r="318" spans="1:15" s="174" customFormat="1">
      <c r="A318" s="309" t="s">
        <v>590</v>
      </c>
      <c r="B318" s="315" t="s">
        <v>496</v>
      </c>
      <c r="C318" s="173" t="s">
        <v>17</v>
      </c>
      <c r="D318" s="167">
        <f t="shared" si="63"/>
        <v>32887.527999999998</v>
      </c>
      <c r="E318" s="167">
        <f t="shared" ref="E318:O318" si="83">SUM(E319:E322)</f>
        <v>0</v>
      </c>
      <c r="F318" s="167">
        <f t="shared" si="83"/>
        <v>0</v>
      </c>
      <c r="G318" s="167">
        <f t="shared" si="83"/>
        <v>0</v>
      </c>
      <c r="H318" s="167">
        <f t="shared" si="83"/>
        <v>0</v>
      </c>
      <c r="I318" s="167">
        <f t="shared" si="83"/>
        <v>25497.134999999998</v>
      </c>
      <c r="J318" s="190">
        <f>SUM(J319:J322)</f>
        <v>7390.393</v>
      </c>
      <c r="K318" s="190">
        <f t="shared" si="83"/>
        <v>0</v>
      </c>
      <c r="L318" s="190">
        <f t="shared" si="83"/>
        <v>0</v>
      </c>
      <c r="M318" s="190">
        <f t="shared" si="83"/>
        <v>0</v>
      </c>
      <c r="N318" s="190">
        <f t="shared" si="83"/>
        <v>0</v>
      </c>
      <c r="O318" s="190">
        <f t="shared" si="83"/>
        <v>0</v>
      </c>
    </row>
    <row r="319" spans="1:15" s="171" customFormat="1" ht="30">
      <c r="A319" s="310"/>
      <c r="B319" s="316"/>
      <c r="C319" s="172" t="s">
        <v>25</v>
      </c>
      <c r="D319" s="167">
        <f t="shared" si="63"/>
        <v>32887.527999999998</v>
      </c>
      <c r="E319" s="168">
        <v>0</v>
      </c>
      <c r="F319" s="168">
        <v>0</v>
      </c>
      <c r="G319" s="168">
        <v>0</v>
      </c>
      <c r="H319" s="168">
        <v>0</v>
      </c>
      <c r="I319" s="168">
        <v>25497.134999999998</v>
      </c>
      <c r="J319" s="191">
        <v>7390.393</v>
      </c>
      <c r="K319" s="191">
        <v>0</v>
      </c>
      <c r="L319" s="191">
        <v>0</v>
      </c>
      <c r="M319" s="191">
        <v>0</v>
      </c>
      <c r="N319" s="191">
        <v>0</v>
      </c>
      <c r="O319" s="191">
        <v>0</v>
      </c>
    </row>
    <row r="320" spans="1:15" s="171" customFormat="1">
      <c r="A320" s="310"/>
      <c r="B320" s="316"/>
      <c r="C320" s="172" t="s">
        <v>26</v>
      </c>
      <c r="D320" s="167">
        <f t="shared" si="63"/>
        <v>0</v>
      </c>
      <c r="E320" s="168">
        <v>0</v>
      </c>
      <c r="F320" s="168">
        <v>0</v>
      </c>
      <c r="G320" s="168">
        <v>0</v>
      </c>
      <c r="H320" s="168">
        <v>0</v>
      </c>
      <c r="I320" s="168">
        <v>0</v>
      </c>
      <c r="J320" s="191">
        <v>0</v>
      </c>
      <c r="K320" s="191">
        <v>0</v>
      </c>
      <c r="L320" s="191">
        <v>0</v>
      </c>
      <c r="M320" s="191">
        <v>0</v>
      </c>
      <c r="N320" s="191">
        <v>0</v>
      </c>
      <c r="O320" s="191">
        <v>0</v>
      </c>
    </row>
    <row r="321" spans="1:15" s="171" customFormat="1">
      <c r="A321" s="310"/>
      <c r="B321" s="316"/>
      <c r="C321" s="172" t="s">
        <v>27</v>
      </c>
      <c r="D321" s="167">
        <f t="shared" si="63"/>
        <v>0</v>
      </c>
      <c r="E321" s="168">
        <v>0</v>
      </c>
      <c r="F321" s="168">
        <v>0</v>
      </c>
      <c r="G321" s="168">
        <v>0</v>
      </c>
      <c r="H321" s="168">
        <v>0</v>
      </c>
      <c r="I321" s="168">
        <v>0</v>
      </c>
      <c r="J321" s="191">
        <v>0</v>
      </c>
      <c r="K321" s="191">
        <v>0</v>
      </c>
      <c r="L321" s="191">
        <v>0</v>
      </c>
      <c r="M321" s="191">
        <v>0</v>
      </c>
      <c r="N321" s="191">
        <v>0</v>
      </c>
      <c r="O321" s="191">
        <v>0</v>
      </c>
    </row>
    <row r="322" spans="1:15" s="171" customFormat="1">
      <c r="A322" s="311"/>
      <c r="B322" s="317"/>
      <c r="C322" s="172" t="s">
        <v>28</v>
      </c>
      <c r="D322" s="167">
        <f t="shared" si="63"/>
        <v>0</v>
      </c>
      <c r="E322" s="168">
        <v>0</v>
      </c>
      <c r="F322" s="168">
        <v>0</v>
      </c>
      <c r="G322" s="168">
        <v>0</v>
      </c>
      <c r="H322" s="168">
        <v>0</v>
      </c>
      <c r="I322" s="168">
        <v>0</v>
      </c>
      <c r="J322" s="191">
        <v>0</v>
      </c>
      <c r="K322" s="191">
        <v>0</v>
      </c>
      <c r="L322" s="191">
        <v>0</v>
      </c>
      <c r="M322" s="191">
        <v>0</v>
      </c>
      <c r="N322" s="191">
        <v>0</v>
      </c>
      <c r="O322" s="191">
        <v>0</v>
      </c>
    </row>
    <row r="323" spans="1:15" s="174" customFormat="1">
      <c r="A323" s="309" t="s">
        <v>591</v>
      </c>
      <c r="B323" s="315" t="s">
        <v>497</v>
      </c>
      <c r="C323" s="173" t="s">
        <v>17</v>
      </c>
      <c r="D323" s="167">
        <f t="shared" si="63"/>
        <v>0</v>
      </c>
      <c r="E323" s="167">
        <f t="shared" ref="E323:O323" si="84">SUM(E324:E327)</f>
        <v>0</v>
      </c>
      <c r="F323" s="167">
        <f t="shared" si="84"/>
        <v>0</v>
      </c>
      <c r="G323" s="167">
        <f t="shared" si="84"/>
        <v>0</v>
      </c>
      <c r="H323" s="167">
        <f t="shared" si="84"/>
        <v>0</v>
      </c>
      <c r="I323" s="167">
        <f t="shared" si="84"/>
        <v>0</v>
      </c>
      <c r="J323" s="190">
        <f>SUM(J324:J327)</f>
        <v>0</v>
      </c>
      <c r="K323" s="190">
        <f t="shared" si="84"/>
        <v>0</v>
      </c>
      <c r="L323" s="190">
        <f t="shared" si="84"/>
        <v>0</v>
      </c>
      <c r="M323" s="190">
        <f t="shared" si="84"/>
        <v>0</v>
      </c>
      <c r="N323" s="190">
        <f t="shared" si="84"/>
        <v>0</v>
      </c>
      <c r="O323" s="190">
        <f t="shared" si="84"/>
        <v>0</v>
      </c>
    </row>
    <row r="324" spans="1:15" s="171" customFormat="1" ht="30">
      <c r="A324" s="310"/>
      <c r="B324" s="316"/>
      <c r="C324" s="172" t="s">
        <v>25</v>
      </c>
      <c r="D324" s="167">
        <f t="shared" si="63"/>
        <v>0</v>
      </c>
      <c r="E324" s="168">
        <v>0</v>
      </c>
      <c r="F324" s="168">
        <v>0</v>
      </c>
      <c r="G324" s="168">
        <v>0</v>
      </c>
      <c r="H324" s="168">
        <v>0</v>
      </c>
      <c r="I324" s="168">
        <v>0</v>
      </c>
      <c r="J324" s="191">
        <v>0</v>
      </c>
      <c r="K324" s="191">
        <v>0</v>
      </c>
      <c r="L324" s="191">
        <v>0</v>
      </c>
      <c r="M324" s="191">
        <v>0</v>
      </c>
      <c r="N324" s="191">
        <v>0</v>
      </c>
      <c r="O324" s="191">
        <v>0</v>
      </c>
    </row>
    <row r="325" spans="1:15" s="171" customFormat="1">
      <c r="A325" s="310"/>
      <c r="B325" s="316"/>
      <c r="C325" s="172" t="s">
        <v>26</v>
      </c>
      <c r="D325" s="167">
        <f t="shared" si="63"/>
        <v>0</v>
      </c>
      <c r="E325" s="168">
        <v>0</v>
      </c>
      <c r="F325" s="168">
        <v>0</v>
      </c>
      <c r="G325" s="168">
        <v>0</v>
      </c>
      <c r="H325" s="168">
        <v>0</v>
      </c>
      <c r="I325" s="168">
        <v>0</v>
      </c>
      <c r="J325" s="191">
        <v>0</v>
      </c>
      <c r="K325" s="191">
        <v>0</v>
      </c>
      <c r="L325" s="191">
        <v>0</v>
      </c>
      <c r="M325" s="191">
        <v>0</v>
      </c>
      <c r="N325" s="191">
        <v>0</v>
      </c>
      <c r="O325" s="191">
        <v>0</v>
      </c>
    </row>
    <row r="326" spans="1:15" s="171" customFormat="1">
      <c r="A326" s="310"/>
      <c r="B326" s="316"/>
      <c r="C326" s="172" t="s">
        <v>27</v>
      </c>
      <c r="D326" s="167">
        <f t="shared" si="63"/>
        <v>0</v>
      </c>
      <c r="E326" s="168">
        <v>0</v>
      </c>
      <c r="F326" s="168">
        <v>0</v>
      </c>
      <c r="G326" s="168">
        <v>0</v>
      </c>
      <c r="H326" s="168">
        <v>0</v>
      </c>
      <c r="I326" s="168">
        <v>0</v>
      </c>
      <c r="J326" s="191">
        <v>0</v>
      </c>
      <c r="K326" s="191">
        <v>0</v>
      </c>
      <c r="L326" s="191">
        <v>0</v>
      </c>
      <c r="M326" s="191">
        <v>0</v>
      </c>
      <c r="N326" s="191">
        <v>0</v>
      </c>
      <c r="O326" s="191">
        <v>0</v>
      </c>
    </row>
    <row r="327" spans="1:15" s="171" customFormat="1">
      <c r="A327" s="311"/>
      <c r="B327" s="317"/>
      <c r="C327" s="172" t="s">
        <v>28</v>
      </c>
      <c r="D327" s="167">
        <f t="shared" si="63"/>
        <v>0</v>
      </c>
      <c r="E327" s="168">
        <v>0</v>
      </c>
      <c r="F327" s="168">
        <v>0</v>
      </c>
      <c r="G327" s="168">
        <v>0</v>
      </c>
      <c r="H327" s="168">
        <v>0</v>
      </c>
      <c r="I327" s="168">
        <v>0</v>
      </c>
      <c r="J327" s="191">
        <v>0</v>
      </c>
      <c r="K327" s="191">
        <v>0</v>
      </c>
      <c r="L327" s="191">
        <v>0</v>
      </c>
      <c r="M327" s="191">
        <v>0</v>
      </c>
      <c r="N327" s="191">
        <v>0</v>
      </c>
      <c r="O327" s="191">
        <v>0</v>
      </c>
    </row>
    <row r="328" spans="1:15" s="174" customFormat="1">
      <c r="A328" s="309" t="s">
        <v>592</v>
      </c>
      <c r="B328" s="315" t="s">
        <v>498</v>
      </c>
      <c r="C328" s="173" t="s">
        <v>17</v>
      </c>
      <c r="D328" s="167">
        <f t="shared" ref="D328:D333" si="85">SUM(E328:O328)</f>
        <v>18733.314999999999</v>
      </c>
      <c r="E328" s="167">
        <f t="shared" ref="E328:O328" si="86">SUM(E329:E332)</f>
        <v>0</v>
      </c>
      <c r="F328" s="167">
        <f t="shared" si="86"/>
        <v>0</v>
      </c>
      <c r="G328" s="167">
        <f t="shared" si="86"/>
        <v>0</v>
      </c>
      <c r="H328" s="167">
        <f t="shared" si="86"/>
        <v>0</v>
      </c>
      <c r="I328" s="167">
        <f t="shared" si="86"/>
        <v>16012.498</v>
      </c>
      <c r="J328" s="190">
        <f>SUM(J329:J332)</f>
        <v>2720.817</v>
      </c>
      <c r="K328" s="190">
        <f t="shared" si="86"/>
        <v>0</v>
      </c>
      <c r="L328" s="190">
        <f t="shared" si="86"/>
        <v>0</v>
      </c>
      <c r="M328" s="190">
        <f t="shared" si="86"/>
        <v>0</v>
      </c>
      <c r="N328" s="190">
        <f t="shared" si="86"/>
        <v>0</v>
      </c>
      <c r="O328" s="190">
        <f t="shared" si="86"/>
        <v>0</v>
      </c>
    </row>
    <row r="329" spans="1:15" s="171" customFormat="1" ht="30">
      <c r="A329" s="310"/>
      <c r="B329" s="316"/>
      <c r="C329" s="172" t="s">
        <v>25</v>
      </c>
      <c r="D329" s="167">
        <f t="shared" si="85"/>
        <v>18733.314999999999</v>
      </c>
      <c r="E329" s="168">
        <v>0</v>
      </c>
      <c r="F329" s="168">
        <v>0</v>
      </c>
      <c r="G329" s="168">
        <v>0</v>
      </c>
      <c r="H329" s="168">
        <v>0</v>
      </c>
      <c r="I329" s="168">
        <v>16012.498</v>
      </c>
      <c r="J329" s="191">
        <v>2720.817</v>
      </c>
      <c r="K329" s="191">
        <v>0</v>
      </c>
      <c r="L329" s="191">
        <v>0</v>
      </c>
      <c r="M329" s="191">
        <v>0</v>
      </c>
      <c r="N329" s="191">
        <v>0</v>
      </c>
      <c r="O329" s="191">
        <v>0</v>
      </c>
    </row>
    <row r="330" spans="1:15" s="171" customFormat="1">
      <c r="A330" s="310"/>
      <c r="B330" s="316"/>
      <c r="C330" s="172" t="s">
        <v>26</v>
      </c>
      <c r="D330" s="167">
        <f t="shared" si="85"/>
        <v>0</v>
      </c>
      <c r="E330" s="168">
        <v>0</v>
      </c>
      <c r="F330" s="168">
        <v>0</v>
      </c>
      <c r="G330" s="168">
        <v>0</v>
      </c>
      <c r="H330" s="168">
        <v>0</v>
      </c>
      <c r="I330" s="168">
        <v>0</v>
      </c>
      <c r="J330" s="191">
        <v>0</v>
      </c>
      <c r="K330" s="191">
        <v>0</v>
      </c>
      <c r="L330" s="191">
        <v>0</v>
      </c>
      <c r="M330" s="191">
        <v>0</v>
      </c>
      <c r="N330" s="191">
        <v>0</v>
      </c>
      <c r="O330" s="191">
        <v>0</v>
      </c>
    </row>
    <row r="331" spans="1:15" s="171" customFormat="1">
      <c r="A331" s="310"/>
      <c r="B331" s="316"/>
      <c r="C331" s="172" t="s">
        <v>27</v>
      </c>
      <c r="D331" s="167">
        <f t="shared" si="85"/>
        <v>0</v>
      </c>
      <c r="E331" s="168">
        <v>0</v>
      </c>
      <c r="F331" s="168">
        <v>0</v>
      </c>
      <c r="G331" s="168">
        <v>0</v>
      </c>
      <c r="H331" s="168">
        <v>0</v>
      </c>
      <c r="I331" s="168">
        <v>0</v>
      </c>
      <c r="J331" s="191">
        <v>0</v>
      </c>
      <c r="K331" s="191">
        <v>0</v>
      </c>
      <c r="L331" s="191">
        <v>0</v>
      </c>
      <c r="M331" s="191">
        <v>0</v>
      </c>
      <c r="N331" s="191">
        <v>0</v>
      </c>
      <c r="O331" s="191">
        <v>0</v>
      </c>
    </row>
    <row r="332" spans="1:15" s="171" customFormat="1">
      <c r="A332" s="311"/>
      <c r="B332" s="317"/>
      <c r="C332" s="172" t="s">
        <v>28</v>
      </c>
      <c r="D332" s="167">
        <f t="shared" si="85"/>
        <v>0</v>
      </c>
      <c r="E332" s="168">
        <v>0</v>
      </c>
      <c r="F332" s="168">
        <v>0</v>
      </c>
      <c r="G332" s="168">
        <v>0</v>
      </c>
      <c r="H332" s="168">
        <v>0</v>
      </c>
      <c r="I332" s="168">
        <v>0</v>
      </c>
      <c r="J332" s="191">
        <v>0</v>
      </c>
      <c r="K332" s="191">
        <v>0</v>
      </c>
      <c r="L332" s="191">
        <v>0</v>
      </c>
      <c r="M332" s="191">
        <v>0</v>
      </c>
      <c r="N332" s="191">
        <v>0</v>
      </c>
      <c r="O332" s="191">
        <v>0</v>
      </c>
    </row>
    <row r="333" spans="1:15" s="174" customFormat="1">
      <c r="A333" s="358" t="s">
        <v>312</v>
      </c>
      <c r="B333" s="361" t="s">
        <v>499</v>
      </c>
      <c r="C333" s="173" t="s">
        <v>17</v>
      </c>
      <c r="D333" s="167">
        <f t="shared" si="85"/>
        <v>327925.41500000004</v>
      </c>
      <c r="E333" s="167">
        <f t="shared" ref="E333:O333" si="87">SUM(E334:E337)</f>
        <v>0</v>
      </c>
      <c r="F333" s="167">
        <f t="shared" si="87"/>
        <v>0</v>
      </c>
      <c r="G333" s="167">
        <f t="shared" si="87"/>
        <v>0</v>
      </c>
      <c r="H333" s="167">
        <f t="shared" si="87"/>
        <v>3487.9090000000001</v>
      </c>
      <c r="I333" s="167">
        <f t="shared" si="87"/>
        <v>41659.626999999993</v>
      </c>
      <c r="J333" s="190">
        <f>SUM(J334:J337)</f>
        <v>65300.798999999999</v>
      </c>
      <c r="K333" s="211">
        <f>SUM(K334:K337)</f>
        <v>217477.08000000002</v>
      </c>
      <c r="L333" s="190">
        <f t="shared" si="87"/>
        <v>0</v>
      </c>
      <c r="M333" s="190">
        <f t="shared" si="87"/>
        <v>0</v>
      </c>
      <c r="N333" s="190">
        <f t="shared" si="87"/>
        <v>0</v>
      </c>
      <c r="O333" s="190">
        <f t="shared" si="87"/>
        <v>0</v>
      </c>
    </row>
    <row r="334" spans="1:15" s="171" customFormat="1" ht="27.75" customHeight="1">
      <c r="A334" s="359"/>
      <c r="B334" s="360"/>
      <c r="C334" s="169" t="s">
        <v>25</v>
      </c>
      <c r="D334" s="170">
        <f t="shared" si="63"/>
        <v>0</v>
      </c>
      <c r="E334" s="170">
        <f t="shared" ref="E334:G335" si="88">SUM(E339+E345+E349+E354+E359+E364+E369+E374+E379+E384+E389)</f>
        <v>0</v>
      </c>
      <c r="F334" s="170">
        <f t="shared" si="88"/>
        <v>0</v>
      </c>
      <c r="G334" s="170">
        <f t="shared" si="88"/>
        <v>0</v>
      </c>
      <c r="H334" s="170">
        <f>H339+H344+H349+H354+H359+H364+H369+H374+H379+H384+H389+H394+H399+H404+H409+H414+H419+H424+H429+H434+H439+H444+H449</f>
        <v>0</v>
      </c>
      <c r="I334" s="170">
        <f t="shared" ref="I334:O334" si="89">I339+I344+I349+I354+I359+I364+I369+I374+I379+I384+I389+I394+I399+I404+I409+I414+I419+I424+I429+I434+I439+I444+I449</f>
        <v>0</v>
      </c>
      <c r="J334" s="190">
        <f>J339+J344+J349+J354+J359+J364+J369+J374+J379+J384+J389+J394+J399+J404+J409+J414+J419+J424+J429+J434+J439+J444+J449</f>
        <v>0</v>
      </c>
      <c r="K334" s="188">
        <f t="shared" si="89"/>
        <v>0</v>
      </c>
      <c r="L334" s="190">
        <f t="shared" si="89"/>
        <v>0</v>
      </c>
      <c r="M334" s="190">
        <f t="shared" si="89"/>
        <v>0</v>
      </c>
      <c r="N334" s="190">
        <f t="shared" si="89"/>
        <v>0</v>
      </c>
      <c r="O334" s="190">
        <f t="shared" si="89"/>
        <v>0</v>
      </c>
    </row>
    <row r="335" spans="1:15" s="174" customFormat="1">
      <c r="A335" s="358"/>
      <c r="B335" s="361"/>
      <c r="C335" s="173" t="s">
        <v>26</v>
      </c>
      <c r="D335" s="167">
        <f>SUM(E335:O335)</f>
        <v>275865.64500000002</v>
      </c>
      <c r="E335" s="167">
        <f t="shared" si="88"/>
        <v>0</v>
      </c>
      <c r="F335" s="167">
        <f t="shared" si="88"/>
        <v>0</v>
      </c>
      <c r="G335" s="167">
        <f t="shared" si="88"/>
        <v>0</v>
      </c>
      <c r="H335" s="167">
        <f>H340++H345+H355+H360+H370+H380+H390</f>
        <v>3487.9090000000001</v>
      </c>
      <c r="I335" s="167">
        <f>I340++I345+I355+I360+I370+I380+I390</f>
        <v>41659.626999999993</v>
      </c>
      <c r="J335" s="190">
        <f t="shared" ref="J335:O335" si="90">J340++J345+J355+J360+J370+J375+J380+J390</f>
        <v>13241.029</v>
      </c>
      <c r="K335" s="190">
        <f t="shared" si="90"/>
        <v>217477.08000000002</v>
      </c>
      <c r="L335" s="190">
        <f t="shared" si="90"/>
        <v>0</v>
      </c>
      <c r="M335" s="190">
        <f t="shared" si="90"/>
        <v>0</v>
      </c>
      <c r="N335" s="190">
        <f t="shared" si="90"/>
        <v>0</v>
      </c>
      <c r="O335" s="190">
        <f t="shared" si="90"/>
        <v>0</v>
      </c>
    </row>
    <row r="336" spans="1:15" s="174" customFormat="1">
      <c r="A336" s="359"/>
      <c r="B336" s="360"/>
      <c r="C336" s="169" t="s">
        <v>27</v>
      </c>
      <c r="D336" s="170">
        <f>SUM(E336:O336)</f>
        <v>52059.77</v>
      </c>
      <c r="E336" s="176">
        <v>0</v>
      </c>
      <c r="F336" s="176">
        <v>0</v>
      </c>
      <c r="G336" s="176">
        <v>0</v>
      </c>
      <c r="H336" s="167">
        <f t="shared" ref="H336:O337" si="91">H341+H346+H351+H356+H361+H366+H371+H376+H381+H386+H391+H396+H401+H406+H411+H416+H421+H426+H431+H436+H441+H446+H451</f>
        <v>0</v>
      </c>
      <c r="I336" s="167">
        <f t="shared" si="91"/>
        <v>0</v>
      </c>
      <c r="J336" s="190">
        <f>J341+J346+J351+J356+J361+J366+J371+J376+J381+J386+J391+J396+J401+J406+J411+J416+J421+J426+J431+J436+J441</f>
        <v>52059.77</v>
      </c>
      <c r="K336" s="190">
        <f>K341+K346+K351+K356+K361+K366+K371+K376+K381+K386+K391</f>
        <v>0</v>
      </c>
      <c r="L336" s="190">
        <f>L341+L346+L351+L356+L361+L366+L371+L376+L381+L386+L391</f>
        <v>0</v>
      </c>
      <c r="M336" s="190">
        <f>M341+M346+M351+M356+M361+M366+M371+M376+M381+M386+M391</f>
        <v>0</v>
      </c>
      <c r="N336" s="190">
        <f>N341+N346+N351+N356+N361+N366+N371+N376+N381+N386+N391</f>
        <v>0</v>
      </c>
      <c r="O336" s="190">
        <f>O341+O346+O351+O356+O361+O366+O371+O376+O381+O386+O391</f>
        <v>0</v>
      </c>
    </row>
    <row r="337" spans="1:17" s="174" customFormat="1" ht="33.75" customHeight="1">
      <c r="A337" s="359"/>
      <c r="B337" s="360"/>
      <c r="C337" s="169" t="s">
        <v>28</v>
      </c>
      <c r="D337" s="170">
        <f t="shared" si="63"/>
        <v>0</v>
      </c>
      <c r="E337" s="176">
        <v>0</v>
      </c>
      <c r="F337" s="176">
        <v>0</v>
      </c>
      <c r="G337" s="176">
        <v>0</v>
      </c>
      <c r="H337" s="167">
        <f t="shared" si="91"/>
        <v>0</v>
      </c>
      <c r="I337" s="167">
        <f t="shared" si="91"/>
        <v>0</v>
      </c>
      <c r="J337" s="190">
        <f>J342+J347+J352+J357+J362+J367+J372+J377+J382+J387+J392+J397+J402+J407+J412+J417+J422+J427+J432+J437+J442+J447+J452</f>
        <v>0</v>
      </c>
      <c r="K337" s="190">
        <f t="shared" si="91"/>
        <v>0</v>
      </c>
      <c r="L337" s="190">
        <f t="shared" si="91"/>
        <v>0</v>
      </c>
      <c r="M337" s="190">
        <f t="shared" si="91"/>
        <v>0</v>
      </c>
      <c r="N337" s="190">
        <f t="shared" si="91"/>
        <v>0</v>
      </c>
      <c r="O337" s="190">
        <f t="shared" si="91"/>
        <v>0</v>
      </c>
    </row>
    <row r="338" spans="1:17" s="174" customFormat="1">
      <c r="A338" s="314" t="s">
        <v>593</v>
      </c>
      <c r="B338" s="313" t="s">
        <v>336</v>
      </c>
      <c r="C338" s="173" t="s">
        <v>17</v>
      </c>
      <c r="D338" s="167">
        <f t="shared" si="63"/>
        <v>864.83699999999999</v>
      </c>
      <c r="E338" s="167">
        <f t="shared" ref="E338:O338" si="92">SUM(E339:E342)</f>
        <v>0</v>
      </c>
      <c r="F338" s="167">
        <f t="shared" si="92"/>
        <v>0</v>
      </c>
      <c r="G338" s="167">
        <f t="shared" si="92"/>
        <v>0</v>
      </c>
      <c r="H338" s="167">
        <f t="shared" si="92"/>
        <v>224.34100000000001</v>
      </c>
      <c r="I338" s="167">
        <f>SUM(I339:I342)</f>
        <v>640.49599999999998</v>
      </c>
      <c r="J338" s="190">
        <f>SUM(J339:J342)</f>
        <v>0</v>
      </c>
      <c r="K338" s="190">
        <f t="shared" si="92"/>
        <v>0</v>
      </c>
      <c r="L338" s="190">
        <f t="shared" si="92"/>
        <v>0</v>
      </c>
      <c r="M338" s="190">
        <f t="shared" si="92"/>
        <v>0</v>
      </c>
      <c r="N338" s="190">
        <f t="shared" si="92"/>
        <v>0</v>
      </c>
      <c r="O338" s="190">
        <f t="shared" si="92"/>
        <v>0</v>
      </c>
    </row>
    <row r="339" spans="1:17" s="171" customFormat="1" ht="30">
      <c r="A339" s="314"/>
      <c r="B339" s="313"/>
      <c r="C339" s="172" t="s">
        <v>25</v>
      </c>
      <c r="D339" s="167">
        <f t="shared" si="63"/>
        <v>0</v>
      </c>
      <c r="E339" s="168">
        <v>0</v>
      </c>
      <c r="F339" s="168">
        <v>0</v>
      </c>
      <c r="G339" s="168">
        <v>0</v>
      </c>
      <c r="H339" s="168">
        <v>0</v>
      </c>
      <c r="I339" s="168">
        <v>0</v>
      </c>
      <c r="J339" s="191">
        <v>0</v>
      </c>
      <c r="K339" s="191">
        <v>0</v>
      </c>
      <c r="L339" s="191">
        <v>0</v>
      </c>
      <c r="M339" s="191">
        <v>0</v>
      </c>
      <c r="N339" s="191">
        <v>0</v>
      </c>
      <c r="O339" s="191">
        <v>0</v>
      </c>
    </row>
    <row r="340" spans="1:17" s="171" customFormat="1">
      <c r="A340" s="314"/>
      <c r="B340" s="313"/>
      <c r="C340" s="172" t="s">
        <v>26</v>
      </c>
      <c r="D340" s="167">
        <f t="shared" si="63"/>
        <v>864.83699999999999</v>
      </c>
      <c r="E340" s="168">
        <v>0</v>
      </c>
      <c r="F340" s="168">
        <v>0</v>
      </c>
      <c r="G340" s="168">
        <v>0</v>
      </c>
      <c r="H340" s="168">
        <v>224.34100000000001</v>
      </c>
      <c r="I340" s="168">
        <v>640.49599999999998</v>
      </c>
      <c r="J340" s="191">
        <v>0</v>
      </c>
      <c r="K340" s="191">
        <v>0</v>
      </c>
      <c r="L340" s="191">
        <v>0</v>
      </c>
      <c r="M340" s="191">
        <v>0</v>
      </c>
      <c r="N340" s="191">
        <v>0</v>
      </c>
      <c r="O340" s="191">
        <v>0</v>
      </c>
    </row>
    <row r="341" spans="1:17" s="171" customFormat="1">
      <c r="A341" s="314"/>
      <c r="B341" s="313"/>
      <c r="C341" s="172" t="s">
        <v>27</v>
      </c>
      <c r="D341" s="167">
        <f t="shared" si="63"/>
        <v>0</v>
      </c>
      <c r="E341" s="168">
        <v>0</v>
      </c>
      <c r="F341" s="168">
        <v>0</v>
      </c>
      <c r="G341" s="168">
        <v>0</v>
      </c>
      <c r="H341" s="168">
        <v>0</v>
      </c>
      <c r="I341" s="168">
        <v>0</v>
      </c>
      <c r="J341" s="191">
        <v>0</v>
      </c>
      <c r="K341" s="191">
        <v>0</v>
      </c>
      <c r="L341" s="191">
        <v>0</v>
      </c>
      <c r="M341" s="191">
        <v>0</v>
      </c>
      <c r="N341" s="191">
        <v>0</v>
      </c>
      <c r="O341" s="191">
        <v>0</v>
      </c>
    </row>
    <row r="342" spans="1:17" s="171" customFormat="1">
      <c r="A342" s="314"/>
      <c r="B342" s="313"/>
      <c r="C342" s="172" t="s">
        <v>28</v>
      </c>
      <c r="D342" s="167">
        <f t="shared" si="63"/>
        <v>0</v>
      </c>
      <c r="E342" s="168">
        <v>0</v>
      </c>
      <c r="F342" s="168">
        <v>0</v>
      </c>
      <c r="G342" s="168">
        <v>0</v>
      </c>
      <c r="H342" s="168">
        <v>0</v>
      </c>
      <c r="I342" s="168">
        <v>0</v>
      </c>
      <c r="J342" s="191">
        <v>0</v>
      </c>
      <c r="K342" s="191">
        <v>0</v>
      </c>
      <c r="L342" s="191">
        <v>0</v>
      </c>
      <c r="M342" s="191">
        <v>0</v>
      </c>
      <c r="N342" s="191">
        <v>0</v>
      </c>
      <c r="O342" s="191">
        <v>0</v>
      </c>
    </row>
    <row r="343" spans="1:17" s="174" customFormat="1">
      <c r="A343" s="314" t="s">
        <v>594</v>
      </c>
      <c r="B343" s="313" t="s">
        <v>490</v>
      </c>
      <c r="C343" s="173" t="s">
        <v>17</v>
      </c>
      <c r="D343" s="167">
        <f t="shared" ref="D343:D465" si="93">SUM(E343:O343)</f>
        <v>78744.353000000003</v>
      </c>
      <c r="E343" s="167">
        <f t="shared" ref="E343:O343" si="94">SUM(E344:E347)</f>
        <v>0</v>
      </c>
      <c r="F343" s="167">
        <f t="shared" si="94"/>
        <v>0</v>
      </c>
      <c r="G343" s="167">
        <f t="shared" si="94"/>
        <v>0</v>
      </c>
      <c r="H343" s="167">
        <f t="shared" si="94"/>
        <v>2635.3</v>
      </c>
      <c r="I343" s="167">
        <f>SUM(I344:I347)</f>
        <v>13700.003000000001</v>
      </c>
      <c r="J343" s="190">
        <f t="shared" si="94"/>
        <v>0</v>
      </c>
      <c r="K343" s="190">
        <f t="shared" si="94"/>
        <v>62409.05</v>
      </c>
      <c r="L343" s="190">
        <f t="shared" si="94"/>
        <v>0</v>
      </c>
      <c r="M343" s="190">
        <f t="shared" si="94"/>
        <v>0</v>
      </c>
      <c r="N343" s="190">
        <f t="shared" si="94"/>
        <v>0</v>
      </c>
      <c r="O343" s="190">
        <f t="shared" si="94"/>
        <v>0</v>
      </c>
    </row>
    <row r="344" spans="1:17" s="171" customFormat="1" ht="30">
      <c r="A344" s="314"/>
      <c r="B344" s="313"/>
      <c r="C344" s="172" t="s">
        <v>25</v>
      </c>
      <c r="D344" s="167">
        <f t="shared" si="93"/>
        <v>0</v>
      </c>
      <c r="E344" s="168">
        <v>0</v>
      </c>
      <c r="F344" s="168">
        <v>0</v>
      </c>
      <c r="G344" s="168">
        <v>0</v>
      </c>
      <c r="H344" s="168">
        <v>0</v>
      </c>
      <c r="I344" s="168">
        <v>0</v>
      </c>
      <c r="J344" s="191">
        <v>0</v>
      </c>
      <c r="K344" s="191">
        <v>0</v>
      </c>
      <c r="L344" s="191">
        <v>0</v>
      </c>
      <c r="M344" s="191">
        <v>0</v>
      </c>
      <c r="N344" s="191">
        <v>0</v>
      </c>
      <c r="O344" s="191">
        <v>0</v>
      </c>
    </row>
    <row r="345" spans="1:17" s="177" customFormat="1">
      <c r="A345" s="314"/>
      <c r="B345" s="313"/>
      <c r="C345" s="172" t="s">
        <v>26</v>
      </c>
      <c r="D345" s="167">
        <f>SUM(E345:O345)</f>
        <v>78744.353000000003</v>
      </c>
      <c r="E345" s="168">
        <v>0</v>
      </c>
      <c r="F345" s="168">
        <v>0</v>
      </c>
      <c r="G345" s="168">
        <v>0</v>
      </c>
      <c r="H345" s="168">
        <v>2635.3</v>
      </c>
      <c r="I345" s="168">
        <v>13700.003000000001</v>
      </c>
      <c r="J345" s="191">
        <v>0</v>
      </c>
      <c r="K345" s="191">
        <v>62409.05</v>
      </c>
      <c r="L345" s="191">
        <v>0</v>
      </c>
      <c r="M345" s="191">
        <v>0</v>
      </c>
      <c r="N345" s="191">
        <v>0</v>
      </c>
      <c r="O345" s="191">
        <v>0</v>
      </c>
      <c r="P345" s="171"/>
      <c r="Q345" s="182"/>
    </row>
    <row r="346" spans="1:17" s="171" customFormat="1">
      <c r="A346" s="314"/>
      <c r="B346" s="313"/>
      <c r="C346" s="172" t="s">
        <v>27</v>
      </c>
      <c r="D346" s="167">
        <f t="shared" si="93"/>
        <v>0</v>
      </c>
      <c r="E346" s="168">
        <v>0</v>
      </c>
      <c r="F346" s="168">
        <v>0</v>
      </c>
      <c r="G346" s="168">
        <v>0</v>
      </c>
      <c r="H346" s="168"/>
      <c r="I346" s="168">
        <v>0</v>
      </c>
      <c r="J346" s="191">
        <v>0</v>
      </c>
      <c r="K346" s="191">
        <v>0</v>
      </c>
      <c r="L346" s="191">
        <v>0</v>
      </c>
      <c r="M346" s="191">
        <v>0</v>
      </c>
      <c r="N346" s="191">
        <v>0</v>
      </c>
      <c r="O346" s="191">
        <v>0</v>
      </c>
    </row>
    <row r="347" spans="1:17" s="171" customFormat="1">
      <c r="A347" s="314"/>
      <c r="B347" s="313"/>
      <c r="C347" s="172" t="s">
        <v>28</v>
      </c>
      <c r="D347" s="167">
        <f t="shared" si="93"/>
        <v>0</v>
      </c>
      <c r="E347" s="168">
        <v>0</v>
      </c>
      <c r="F347" s="168">
        <v>0</v>
      </c>
      <c r="G347" s="168">
        <v>0</v>
      </c>
      <c r="H347" s="168">
        <v>0</v>
      </c>
      <c r="I347" s="168">
        <v>0</v>
      </c>
      <c r="J347" s="191">
        <v>0</v>
      </c>
      <c r="K347" s="191">
        <v>0</v>
      </c>
      <c r="L347" s="191">
        <v>0</v>
      </c>
      <c r="M347" s="191">
        <v>0</v>
      </c>
      <c r="N347" s="191">
        <v>0</v>
      </c>
      <c r="O347" s="191">
        <v>0</v>
      </c>
    </row>
    <row r="348" spans="1:17" s="174" customFormat="1">
      <c r="A348" s="314" t="s">
        <v>595</v>
      </c>
      <c r="B348" s="313" t="s">
        <v>338</v>
      </c>
      <c r="C348" s="173" t="s">
        <v>17</v>
      </c>
      <c r="D348" s="167">
        <f t="shared" si="93"/>
        <v>0</v>
      </c>
      <c r="E348" s="167">
        <f t="shared" ref="E348:O348" si="95">SUM(E349:E352)</f>
        <v>0</v>
      </c>
      <c r="F348" s="167">
        <f t="shared" si="95"/>
        <v>0</v>
      </c>
      <c r="G348" s="167">
        <f t="shared" si="95"/>
        <v>0</v>
      </c>
      <c r="H348" s="167">
        <f t="shared" si="95"/>
        <v>0</v>
      </c>
      <c r="I348" s="167">
        <f>SUM(I349:I352)</f>
        <v>0</v>
      </c>
      <c r="J348" s="190">
        <f t="shared" si="95"/>
        <v>0</v>
      </c>
      <c r="K348" s="190">
        <f t="shared" si="95"/>
        <v>0</v>
      </c>
      <c r="L348" s="190">
        <f t="shared" si="95"/>
        <v>0</v>
      </c>
      <c r="M348" s="190">
        <f t="shared" si="95"/>
        <v>0</v>
      </c>
      <c r="N348" s="190">
        <f t="shared" si="95"/>
        <v>0</v>
      </c>
      <c r="O348" s="190">
        <f t="shared" si="95"/>
        <v>0</v>
      </c>
    </row>
    <row r="349" spans="1:17" s="171" customFormat="1" ht="30">
      <c r="A349" s="314"/>
      <c r="B349" s="313"/>
      <c r="C349" s="172" t="s">
        <v>25</v>
      </c>
      <c r="D349" s="167">
        <f t="shared" si="93"/>
        <v>0</v>
      </c>
      <c r="E349" s="168">
        <v>0</v>
      </c>
      <c r="F349" s="168">
        <v>0</v>
      </c>
      <c r="G349" s="168">
        <v>0</v>
      </c>
      <c r="H349" s="168">
        <v>0</v>
      </c>
      <c r="I349" s="168">
        <v>0</v>
      </c>
      <c r="J349" s="191">
        <v>0</v>
      </c>
      <c r="K349" s="191">
        <v>0</v>
      </c>
      <c r="L349" s="191">
        <v>0</v>
      </c>
      <c r="M349" s="191">
        <v>0</v>
      </c>
      <c r="N349" s="191">
        <v>0</v>
      </c>
      <c r="O349" s="191">
        <v>0</v>
      </c>
    </row>
    <row r="350" spans="1:17" s="171" customFormat="1">
      <c r="A350" s="314"/>
      <c r="B350" s="313"/>
      <c r="C350" s="172" t="s">
        <v>26</v>
      </c>
      <c r="D350" s="167">
        <f t="shared" si="93"/>
        <v>0</v>
      </c>
      <c r="E350" s="168">
        <v>0</v>
      </c>
      <c r="F350" s="168">
        <v>0</v>
      </c>
      <c r="G350" s="168">
        <v>0</v>
      </c>
      <c r="H350" s="168">
        <v>0</v>
      </c>
      <c r="I350" s="168">
        <v>0</v>
      </c>
      <c r="J350" s="191">
        <v>0</v>
      </c>
      <c r="K350" s="191">
        <v>0</v>
      </c>
      <c r="L350" s="191">
        <v>0</v>
      </c>
      <c r="M350" s="191">
        <v>0</v>
      </c>
      <c r="N350" s="191">
        <v>0</v>
      </c>
      <c r="O350" s="191">
        <v>0</v>
      </c>
    </row>
    <row r="351" spans="1:17" s="180" customFormat="1">
      <c r="A351" s="314"/>
      <c r="B351" s="313"/>
      <c r="C351" s="172" t="s">
        <v>27</v>
      </c>
      <c r="D351" s="167">
        <f t="shared" si="93"/>
        <v>0</v>
      </c>
      <c r="E351" s="168">
        <v>0</v>
      </c>
      <c r="F351" s="168">
        <v>0</v>
      </c>
      <c r="G351" s="168">
        <v>0</v>
      </c>
      <c r="H351" s="168">
        <v>0</v>
      </c>
      <c r="I351" s="168">
        <v>0</v>
      </c>
      <c r="J351" s="191">
        <v>0</v>
      </c>
      <c r="K351" s="191">
        <v>0</v>
      </c>
      <c r="L351" s="191">
        <v>0</v>
      </c>
      <c r="M351" s="191">
        <v>0</v>
      </c>
      <c r="N351" s="191">
        <v>0</v>
      </c>
      <c r="O351" s="191">
        <v>0</v>
      </c>
    </row>
    <row r="352" spans="1:17" s="171" customFormat="1">
      <c r="A352" s="314"/>
      <c r="B352" s="313"/>
      <c r="C352" s="172" t="s">
        <v>28</v>
      </c>
      <c r="D352" s="167">
        <f t="shared" si="93"/>
        <v>0</v>
      </c>
      <c r="E352" s="168">
        <v>0</v>
      </c>
      <c r="F352" s="168">
        <v>0</v>
      </c>
      <c r="G352" s="168">
        <v>0</v>
      </c>
      <c r="H352" s="168">
        <v>0</v>
      </c>
      <c r="I352" s="168">
        <v>0</v>
      </c>
      <c r="J352" s="191">
        <v>0</v>
      </c>
      <c r="K352" s="191">
        <v>0</v>
      </c>
      <c r="L352" s="191">
        <v>0</v>
      </c>
      <c r="M352" s="191">
        <v>0</v>
      </c>
      <c r="N352" s="191">
        <v>0</v>
      </c>
      <c r="O352" s="191">
        <v>0</v>
      </c>
    </row>
    <row r="353" spans="1:15" s="174" customFormat="1">
      <c r="A353" s="314" t="s">
        <v>596</v>
      </c>
      <c r="B353" s="313" t="s">
        <v>339</v>
      </c>
      <c r="C353" s="173" t="s">
        <v>17</v>
      </c>
      <c r="D353" s="167">
        <f t="shared" si="93"/>
        <v>5005.0519999999997</v>
      </c>
      <c r="E353" s="167">
        <f t="shared" ref="E353:O353" si="96">SUM(E354:E357)</f>
        <v>0</v>
      </c>
      <c r="F353" s="167">
        <f t="shared" si="96"/>
        <v>0</v>
      </c>
      <c r="G353" s="167">
        <f t="shared" si="96"/>
        <v>0</v>
      </c>
      <c r="H353" s="167">
        <f t="shared" si="96"/>
        <v>0</v>
      </c>
      <c r="I353" s="167">
        <f>SUM(I354:I357)</f>
        <v>992.35699999999997</v>
      </c>
      <c r="J353" s="190">
        <f>SUM(J354:J357)</f>
        <v>4012.6950000000002</v>
      </c>
      <c r="K353" s="190">
        <f t="shared" si="96"/>
        <v>0</v>
      </c>
      <c r="L353" s="190">
        <f t="shared" si="96"/>
        <v>0</v>
      </c>
      <c r="M353" s="190">
        <f t="shared" si="96"/>
        <v>0</v>
      </c>
      <c r="N353" s="190">
        <f t="shared" si="96"/>
        <v>0</v>
      </c>
      <c r="O353" s="190">
        <f t="shared" si="96"/>
        <v>0</v>
      </c>
    </row>
    <row r="354" spans="1:15" s="171" customFormat="1" ht="30">
      <c r="A354" s="314"/>
      <c r="B354" s="313"/>
      <c r="C354" s="172" t="s">
        <v>25</v>
      </c>
      <c r="D354" s="167">
        <f t="shared" si="93"/>
        <v>0</v>
      </c>
      <c r="E354" s="168">
        <v>0</v>
      </c>
      <c r="F354" s="168">
        <v>0</v>
      </c>
      <c r="G354" s="168">
        <v>0</v>
      </c>
      <c r="H354" s="168">
        <v>0</v>
      </c>
      <c r="I354" s="168">
        <v>0</v>
      </c>
      <c r="J354" s="191">
        <v>0</v>
      </c>
      <c r="K354" s="191">
        <v>0</v>
      </c>
      <c r="L354" s="191">
        <v>0</v>
      </c>
      <c r="M354" s="191">
        <v>0</v>
      </c>
      <c r="N354" s="191">
        <v>0</v>
      </c>
      <c r="O354" s="191">
        <v>0</v>
      </c>
    </row>
    <row r="355" spans="1:15" s="171" customFormat="1">
      <c r="A355" s="314"/>
      <c r="B355" s="313"/>
      <c r="C355" s="172" t="s">
        <v>26</v>
      </c>
      <c r="D355" s="167">
        <f>SUM(E355:O355)</f>
        <v>5005.0519999999997</v>
      </c>
      <c r="E355" s="168">
        <v>0</v>
      </c>
      <c r="F355" s="168">
        <v>0</v>
      </c>
      <c r="G355" s="168">
        <v>0</v>
      </c>
      <c r="H355" s="168">
        <v>0</v>
      </c>
      <c r="I355" s="168">
        <v>992.35699999999997</v>
      </c>
      <c r="J355" s="191">
        <v>4012.6950000000002</v>
      </c>
      <c r="K355" s="191">
        <v>0</v>
      </c>
      <c r="L355" s="191">
        <v>0</v>
      </c>
      <c r="M355" s="191">
        <v>0</v>
      </c>
      <c r="N355" s="191">
        <v>0</v>
      </c>
      <c r="O355" s="191">
        <v>0</v>
      </c>
    </row>
    <row r="356" spans="1:15" s="171" customFormat="1">
      <c r="A356" s="314"/>
      <c r="B356" s="313"/>
      <c r="C356" s="172" t="s">
        <v>27</v>
      </c>
      <c r="D356" s="167">
        <f t="shared" si="93"/>
        <v>0</v>
      </c>
      <c r="E356" s="168">
        <v>0</v>
      </c>
      <c r="F356" s="168">
        <v>0</v>
      </c>
      <c r="G356" s="168">
        <v>0</v>
      </c>
      <c r="H356" s="168">
        <v>0</v>
      </c>
      <c r="I356" s="168">
        <v>0</v>
      </c>
      <c r="J356" s="191">
        <v>0</v>
      </c>
      <c r="K356" s="191">
        <v>0</v>
      </c>
      <c r="L356" s="191">
        <v>0</v>
      </c>
      <c r="M356" s="191">
        <v>0</v>
      </c>
      <c r="N356" s="191">
        <v>0</v>
      </c>
      <c r="O356" s="191">
        <v>0</v>
      </c>
    </row>
    <row r="357" spans="1:15" s="171" customFormat="1">
      <c r="A357" s="314"/>
      <c r="B357" s="313"/>
      <c r="C357" s="172" t="s">
        <v>28</v>
      </c>
      <c r="D357" s="167">
        <f t="shared" si="93"/>
        <v>0</v>
      </c>
      <c r="E357" s="168">
        <v>0</v>
      </c>
      <c r="F357" s="168">
        <v>0</v>
      </c>
      <c r="G357" s="168">
        <v>0</v>
      </c>
      <c r="H357" s="168">
        <v>0</v>
      </c>
      <c r="I357" s="168">
        <v>0</v>
      </c>
      <c r="J357" s="191">
        <v>0</v>
      </c>
      <c r="K357" s="191">
        <v>0</v>
      </c>
      <c r="L357" s="191">
        <v>0</v>
      </c>
      <c r="M357" s="191">
        <v>0</v>
      </c>
      <c r="N357" s="191">
        <v>0</v>
      </c>
      <c r="O357" s="191">
        <v>0</v>
      </c>
    </row>
    <row r="358" spans="1:15" s="174" customFormat="1">
      <c r="A358" s="314" t="s">
        <v>597</v>
      </c>
      <c r="B358" s="313" t="s">
        <v>491</v>
      </c>
      <c r="C358" s="173" t="s">
        <v>17</v>
      </c>
      <c r="D358" s="167">
        <f t="shared" si="93"/>
        <v>2381.9920000000002</v>
      </c>
      <c r="E358" s="167">
        <f t="shared" ref="E358:O358" si="97">SUM(E359:E362)</f>
        <v>0</v>
      </c>
      <c r="F358" s="167">
        <f t="shared" si="97"/>
        <v>0</v>
      </c>
      <c r="G358" s="167">
        <f t="shared" si="97"/>
        <v>0</v>
      </c>
      <c r="H358" s="167">
        <f t="shared" si="97"/>
        <v>628.26800000000003</v>
      </c>
      <c r="I358" s="167">
        <f t="shared" si="97"/>
        <v>1753.7239999999999</v>
      </c>
      <c r="J358" s="190">
        <f t="shared" si="97"/>
        <v>0</v>
      </c>
      <c r="K358" s="190">
        <f t="shared" si="97"/>
        <v>0</v>
      </c>
      <c r="L358" s="190">
        <f t="shared" si="97"/>
        <v>0</v>
      </c>
      <c r="M358" s="190">
        <f t="shared" si="97"/>
        <v>0</v>
      </c>
      <c r="N358" s="190">
        <f t="shared" si="97"/>
        <v>0</v>
      </c>
      <c r="O358" s="190">
        <f t="shared" si="97"/>
        <v>0</v>
      </c>
    </row>
    <row r="359" spans="1:15" s="171" customFormat="1" ht="30">
      <c r="A359" s="314"/>
      <c r="B359" s="313"/>
      <c r="C359" s="172" t="s">
        <v>25</v>
      </c>
      <c r="D359" s="167">
        <f t="shared" si="93"/>
        <v>0</v>
      </c>
      <c r="E359" s="168">
        <v>0</v>
      </c>
      <c r="F359" s="168">
        <v>0</v>
      </c>
      <c r="G359" s="168">
        <v>0</v>
      </c>
      <c r="H359" s="168">
        <v>0</v>
      </c>
      <c r="I359" s="168">
        <v>0</v>
      </c>
      <c r="J359" s="191">
        <v>0</v>
      </c>
      <c r="K359" s="191">
        <v>0</v>
      </c>
      <c r="L359" s="191">
        <v>0</v>
      </c>
      <c r="M359" s="191">
        <v>0</v>
      </c>
      <c r="N359" s="191">
        <v>0</v>
      </c>
      <c r="O359" s="191">
        <v>0</v>
      </c>
    </row>
    <row r="360" spans="1:15" s="171" customFormat="1">
      <c r="A360" s="314"/>
      <c r="B360" s="313"/>
      <c r="C360" s="172" t="s">
        <v>26</v>
      </c>
      <c r="D360" s="167">
        <f t="shared" si="93"/>
        <v>2381.9920000000002</v>
      </c>
      <c r="E360" s="168">
        <v>0</v>
      </c>
      <c r="F360" s="168">
        <v>0</v>
      </c>
      <c r="G360" s="168">
        <v>0</v>
      </c>
      <c r="H360" s="168">
        <v>628.26800000000003</v>
      </c>
      <c r="I360" s="168">
        <v>1753.7239999999999</v>
      </c>
      <c r="J360" s="191">
        <v>0</v>
      </c>
      <c r="K360" s="191">
        <v>0</v>
      </c>
      <c r="L360" s="191">
        <v>0</v>
      </c>
      <c r="M360" s="191">
        <v>0</v>
      </c>
      <c r="N360" s="191">
        <v>0</v>
      </c>
      <c r="O360" s="191">
        <v>0</v>
      </c>
    </row>
    <row r="361" spans="1:15" s="171" customFormat="1">
      <c r="A361" s="314"/>
      <c r="B361" s="313"/>
      <c r="C361" s="172" t="s">
        <v>27</v>
      </c>
      <c r="D361" s="167">
        <f t="shared" si="93"/>
        <v>0</v>
      </c>
      <c r="E361" s="168">
        <v>0</v>
      </c>
      <c r="F361" s="168">
        <v>0</v>
      </c>
      <c r="G361" s="168">
        <v>0</v>
      </c>
      <c r="H361" s="168">
        <v>0</v>
      </c>
      <c r="I361" s="168">
        <v>0</v>
      </c>
      <c r="J361" s="191">
        <v>0</v>
      </c>
      <c r="K361" s="191">
        <v>0</v>
      </c>
      <c r="L361" s="191">
        <v>0</v>
      </c>
      <c r="M361" s="191">
        <v>0</v>
      </c>
      <c r="N361" s="191">
        <v>0</v>
      </c>
      <c r="O361" s="191">
        <v>0</v>
      </c>
    </row>
    <row r="362" spans="1:15" s="171" customFormat="1">
      <c r="A362" s="314"/>
      <c r="B362" s="313"/>
      <c r="C362" s="172" t="s">
        <v>28</v>
      </c>
      <c r="D362" s="167">
        <f t="shared" si="93"/>
        <v>0</v>
      </c>
      <c r="E362" s="168">
        <v>0</v>
      </c>
      <c r="F362" s="168">
        <v>0</v>
      </c>
      <c r="G362" s="168">
        <v>0</v>
      </c>
      <c r="H362" s="168">
        <v>0</v>
      </c>
      <c r="I362" s="168">
        <v>0</v>
      </c>
      <c r="J362" s="191">
        <v>0</v>
      </c>
      <c r="K362" s="191">
        <v>0</v>
      </c>
      <c r="L362" s="191">
        <v>0</v>
      </c>
      <c r="M362" s="191">
        <v>0</v>
      </c>
      <c r="N362" s="191">
        <v>0</v>
      </c>
      <c r="O362" s="191">
        <v>0</v>
      </c>
    </row>
    <row r="363" spans="1:15" s="174" customFormat="1">
      <c r="A363" s="314" t="s">
        <v>598</v>
      </c>
      <c r="B363" s="313" t="s">
        <v>479</v>
      </c>
      <c r="C363" s="173" t="s">
        <v>17</v>
      </c>
      <c r="D363" s="167">
        <f t="shared" si="93"/>
        <v>0</v>
      </c>
      <c r="E363" s="167">
        <f t="shared" ref="E363:O363" si="98">SUM(E364:E367)</f>
        <v>0</v>
      </c>
      <c r="F363" s="167">
        <f t="shared" si="98"/>
        <v>0</v>
      </c>
      <c r="G363" s="167">
        <f t="shared" si="98"/>
        <v>0</v>
      </c>
      <c r="H363" s="167">
        <f t="shared" si="98"/>
        <v>0</v>
      </c>
      <c r="I363" s="167">
        <f t="shared" si="98"/>
        <v>0</v>
      </c>
      <c r="J363" s="190">
        <f t="shared" si="98"/>
        <v>0</v>
      </c>
      <c r="K363" s="190">
        <f t="shared" si="98"/>
        <v>0</v>
      </c>
      <c r="L363" s="190">
        <f t="shared" si="98"/>
        <v>0</v>
      </c>
      <c r="M363" s="190">
        <f t="shared" si="98"/>
        <v>0</v>
      </c>
      <c r="N363" s="190">
        <f t="shared" si="98"/>
        <v>0</v>
      </c>
      <c r="O363" s="190">
        <f t="shared" si="98"/>
        <v>0</v>
      </c>
    </row>
    <row r="364" spans="1:15" s="171" customFormat="1" ht="30">
      <c r="A364" s="314"/>
      <c r="B364" s="313"/>
      <c r="C364" s="172" t="s">
        <v>25</v>
      </c>
      <c r="D364" s="167">
        <f t="shared" si="93"/>
        <v>0</v>
      </c>
      <c r="E364" s="168">
        <v>0</v>
      </c>
      <c r="F364" s="168">
        <v>0</v>
      </c>
      <c r="G364" s="168">
        <v>0</v>
      </c>
      <c r="H364" s="168">
        <v>0</v>
      </c>
      <c r="I364" s="168">
        <v>0</v>
      </c>
      <c r="J364" s="191">
        <v>0</v>
      </c>
      <c r="K364" s="191">
        <v>0</v>
      </c>
      <c r="L364" s="191">
        <v>0</v>
      </c>
      <c r="M364" s="191">
        <v>0</v>
      </c>
      <c r="N364" s="191">
        <v>0</v>
      </c>
      <c r="O364" s="191">
        <v>0</v>
      </c>
    </row>
    <row r="365" spans="1:15" s="171" customFormat="1">
      <c r="A365" s="314"/>
      <c r="B365" s="313"/>
      <c r="C365" s="172" t="s">
        <v>26</v>
      </c>
      <c r="D365" s="167">
        <f t="shared" si="93"/>
        <v>0</v>
      </c>
      <c r="E365" s="168">
        <v>0</v>
      </c>
      <c r="F365" s="168">
        <v>0</v>
      </c>
      <c r="G365" s="168">
        <v>0</v>
      </c>
      <c r="H365" s="168">
        <v>0</v>
      </c>
      <c r="I365" s="168">
        <v>0</v>
      </c>
      <c r="J365" s="191">
        <v>0</v>
      </c>
      <c r="K365" s="191">
        <v>0</v>
      </c>
      <c r="L365" s="191">
        <v>0</v>
      </c>
      <c r="M365" s="191">
        <v>0</v>
      </c>
      <c r="N365" s="191">
        <v>0</v>
      </c>
      <c r="O365" s="191">
        <v>0</v>
      </c>
    </row>
    <row r="366" spans="1:15" s="171" customFormat="1">
      <c r="A366" s="314"/>
      <c r="B366" s="313"/>
      <c r="C366" s="172" t="s">
        <v>27</v>
      </c>
      <c r="D366" s="167">
        <f t="shared" si="93"/>
        <v>0</v>
      </c>
      <c r="E366" s="168">
        <v>0</v>
      </c>
      <c r="F366" s="168">
        <v>0</v>
      </c>
      <c r="G366" s="168">
        <v>0</v>
      </c>
      <c r="H366" s="168">
        <v>0</v>
      </c>
      <c r="I366" s="168">
        <v>0</v>
      </c>
      <c r="J366" s="191">
        <v>0</v>
      </c>
      <c r="K366" s="191">
        <v>0</v>
      </c>
      <c r="L366" s="191">
        <v>0</v>
      </c>
      <c r="M366" s="191">
        <v>0</v>
      </c>
      <c r="N366" s="191">
        <v>0</v>
      </c>
      <c r="O366" s="191">
        <v>0</v>
      </c>
    </row>
    <row r="367" spans="1:15" s="171" customFormat="1">
      <c r="A367" s="314"/>
      <c r="B367" s="313"/>
      <c r="C367" s="172" t="s">
        <v>28</v>
      </c>
      <c r="D367" s="167">
        <f t="shared" si="93"/>
        <v>0</v>
      </c>
      <c r="E367" s="168">
        <v>0</v>
      </c>
      <c r="F367" s="168">
        <v>0</v>
      </c>
      <c r="G367" s="168">
        <v>0</v>
      </c>
      <c r="H367" s="168">
        <v>0</v>
      </c>
      <c r="I367" s="168">
        <v>0</v>
      </c>
      <c r="J367" s="191">
        <v>0</v>
      </c>
      <c r="K367" s="191">
        <v>0</v>
      </c>
      <c r="L367" s="191">
        <v>0</v>
      </c>
      <c r="M367" s="191">
        <v>0</v>
      </c>
      <c r="N367" s="191">
        <v>0</v>
      </c>
      <c r="O367" s="191">
        <v>0</v>
      </c>
    </row>
    <row r="368" spans="1:15" s="174" customFormat="1">
      <c r="A368" s="314" t="s">
        <v>599</v>
      </c>
      <c r="B368" s="313" t="s">
        <v>492</v>
      </c>
      <c r="C368" s="173" t="s">
        <v>17</v>
      </c>
      <c r="D368" s="167">
        <f>SUM(E368:O368)</f>
        <v>214145.69500000001</v>
      </c>
      <c r="E368" s="167">
        <f t="shared" ref="E368:O368" si="99">SUM(E369:E372)</f>
        <v>0</v>
      </c>
      <c r="F368" s="167">
        <f t="shared" si="99"/>
        <v>0</v>
      </c>
      <c r="G368" s="167">
        <f t="shared" si="99"/>
        <v>0</v>
      </c>
      <c r="H368" s="167">
        <f t="shared" si="99"/>
        <v>0</v>
      </c>
      <c r="I368" s="167">
        <f t="shared" si="99"/>
        <v>7498.8329999999996</v>
      </c>
      <c r="J368" s="190">
        <f>SUM(J369:J372)</f>
        <v>59420.261999999995</v>
      </c>
      <c r="K368" s="190">
        <f>SUM(K369:K372)</f>
        <v>147226.6</v>
      </c>
      <c r="L368" s="190">
        <f t="shared" si="99"/>
        <v>0</v>
      </c>
      <c r="M368" s="190">
        <f t="shared" si="99"/>
        <v>0</v>
      </c>
      <c r="N368" s="190">
        <f t="shared" si="99"/>
        <v>0</v>
      </c>
      <c r="O368" s="190">
        <f t="shared" si="99"/>
        <v>0</v>
      </c>
    </row>
    <row r="369" spans="1:15" s="171" customFormat="1" ht="22.5" customHeight="1">
      <c r="A369" s="314"/>
      <c r="B369" s="313"/>
      <c r="C369" s="172" t="s">
        <v>25</v>
      </c>
      <c r="D369" s="167">
        <f t="shared" si="93"/>
        <v>0</v>
      </c>
      <c r="E369" s="168">
        <v>0</v>
      </c>
      <c r="F369" s="168">
        <v>0</v>
      </c>
      <c r="G369" s="168">
        <v>0</v>
      </c>
      <c r="H369" s="168">
        <v>0</v>
      </c>
      <c r="I369" s="168">
        <v>0</v>
      </c>
      <c r="J369" s="191">
        <v>0</v>
      </c>
      <c r="K369" s="191">
        <v>0</v>
      </c>
      <c r="L369" s="191">
        <v>0</v>
      </c>
      <c r="M369" s="191">
        <v>0</v>
      </c>
      <c r="N369" s="191">
        <v>0</v>
      </c>
      <c r="O369" s="191">
        <v>0</v>
      </c>
    </row>
    <row r="370" spans="1:15" s="171" customFormat="1">
      <c r="A370" s="314"/>
      <c r="B370" s="313"/>
      <c r="C370" s="172" t="s">
        <v>26</v>
      </c>
      <c r="D370" s="167">
        <f>SUM(E370:O370)</f>
        <v>162085.92500000002</v>
      </c>
      <c r="E370" s="168">
        <v>0</v>
      </c>
      <c r="F370" s="168">
        <v>0</v>
      </c>
      <c r="G370" s="168">
        <v>0</v>
      </c>
      <c r="H370" s="168">
        <v>0</v>
      </c>
      <c r="I370" s="168">
        <v>7498.8329999999996</v>
      </c>
      <c r="J370" s="191">
        <v>7360.4920000000002</v>
      </c>
      <c r="K370" s="191">
        <v>147226.6</v>
      </c>
      <c r="L370" s="191">
        <v>0</v>
      </c>
      <c r="M370" s="191">
        <v>0</v>
      </c>
      <c r="N370" s="191">
        <v>0</v>
      </c>
      <c r="O370" s="191">
        <v>0</v>
      </c>
    </row>
    <row r="371" spans="1:15" s="171" customFormat="1">
      <c r="A371" s="314"/>
      <c r="B371" s="313"/>
      <c r="C371" s="172" t="s">
        <v>27</v>
      </c>
      <c r="D371" s="167">
        <f>SUM(E371:O371)</f>
        <v>52059.77</v>
      </c>
      <c r="E371" s="168">
        <v>0</v>
      </c>
      <c r="F371" s="168">
        <v>0</v>
      </c>
      <c r="G371" s="168">
        <v>0</v>
      </c>
      <c r="H371" s="168">
        <v>0</v>
      </c>
      <c r="I371" s="168">
        <v>0</v>
      </c>
      <c r="J371" s="191">
        <f>'ПРИЛОЖ 2 к постановлению'!N52</f>
        <v>52059.77</v>
      </c>
      <c r="K371" s="191">
        <v>0</v>
      </c>
      <c r="L371" s="191">
        <v>0</v>
      </c>
      <c r="M371" s="191">
        <v>0</v>
      </c>
      <c r="N371" s="191">
        <v>0</v>
      </c>
      <c r="O371" s="191">
        <v>0</v>
      </c>
    </row>
    <row r="372" spans="1:15" s="171" customFormat="1">
      <c r="A372" s="314"/>
      <c r="B372" s="313"/>
      <c r="C372" s="172" t="s">
        <v>28</v>
      </c>
      <c r="D372" s="167">
        <f t="shared" si="93"/>
        <v>0</v>
      </c>
      <c r="E372" s="168">
        <v>0</v>
      </c>
      <c r="F372" s="168">
        <v>0</v>
      </c>
      <c r="G372" s="168">
        <v>0</v>
      </c>
      <c r="H372" s="168">
        <v>0</v>
      </c>
      <c r="I372" s="168">
        <v>0</v>
      </c>
      <c r="J372" s="191">
        <v>0</v>
      </c>
      <c r="K372" s="191">
        <v>0</v>
      </c>
      <c r="L372" s="191">
        <v>0</v>
      </c>
      <c r="M372" s="191">
        <v>0</v>
      </c>
      <c r="N372" s="191">
        <v>0</v>
      </c>
      <c r="O372" s="191">
        <v>0</v>
      </c>
    </row>
    <row r="373" spans="1:15" s="174" customFormat="1">
      <c r="A373" s="314" t="s">
        <v>600</v>
      </c>
      <c r="B373" s="313" t="s">
        <v>500</v>
      </c>
      <c r="C373" s="173" t="s">
        <v>17</v>
      </c>
      <c r="D373" s="167">
        <f t="shared" si="93"/>
        <v>2808.24</v>
      </c>
      <c r="E373" s="167">
        <f t="shared" ref="E373:O373" si="100">SUM(E374:E377)</f>
        <v>0</v>
      </c>
      <c r="F373" s="167">
        <f t="shared" si="100"/>
        <v>0</v>
      </c>
      <c r="G373" s="167">
        <f t="shared" si="100"/>
        <v>0</v>
      </c>
      <c r="H373" s="167">
        <f t="shared" si="100"/>
        <v>0</v>
      </c>
      <c r="I373" s="167">
        <f t="shared" si="100"/>
        <v>0</v>
      </c>
      <c r="J373" s="190">
        <f>SUM(J374:J377)</f>
        <v>0</v>
      </c>
      <c r="K373" s="190">
        <f t="shared" si="100"/>
        <v>2808.24</v>
      </c>
      <c r="L373" s="190">
        <f t="shared" si="100"/>
        <v>0</v>
      </c>
      <c r="M373" s="190">
        <f t="shared" si="100"/>
        <v>0</v>
      </c>
      <c r="N373" s="190">
        <f t="shared" si="100"/>
        <v>0</v>
      </c>
      <c r="O373" s="190">
        <f t="shared" si="100"/>
        <v>0</v>
      </c>
    </row>
    <row r="374" spans="1:15" s="171" customFormat="1" ht="30">
      <c r="A374" s="314"/>
      <c r="B374" s="313"/>
      <c r="C374" s="172" t="s">
        <v>25</v>
      </c>
      <c r="D374" s="167">
        <f t="shared" si="93"/>
        <v>0</v>
      </c>
      <c r="E374" s="168">
        <v>0</v>
      </c>
      <c r="F374" s="168">
        <v>0</v>
      </c>
      <c r="G374" s="168">
        <v>0</v>
      </c>
      <c r="H374" s="168">
        <v>0</v>
      </c>
      <c r="I374" s="168">
        <v>0</v>
      </c>
      <c r="J374" s="191">
        <v>0</v>
      </c>
      <c r="K374" s="191">
        <v>0</v>
      </c>
      <c r="L374" s="191">
        <v>0</v>
      </c>
      <c r="M374" s="191">
        <v>0</v>
      </c>
      <c r="N374" s="191">
        <v>0</v>
      </c>
      <c r="O374" s="191">
        <v>0</v>
      </c>
    </row>
    <row r="375" spans="1:15" s="171" customFormat="1">
      <c r="A375" s="314"/>
      <c r="B375" s="313"/>
      <c r="C375" s="172" t="s">
        <v>26</v>
      </c>
      <c r="D375" s="167">
        <f t="shared" si="93"/>
        <v>2808.24</v>
      </c>
      <c r="E375" s="168">
        <v>0</v>
      </c>
      <c r="F375" s="168">
        <v>0</v>
      </c>
      <c r="G375" s="168">
        <v>0</v>
      </c>
      <c r="H375" s="168">
        <v>0</v>
      </c>
      <c r="I375" s="168">
        <v>0</v>
      </c>
      <c r="J375" s="191">
        <v>0</v>
      </c>
      <c r="K375" s="191">
        <v>2808.24</v>
      </c>
      <c r="L375" s="191">
        <v>0</v>
      </c>
      <c r="M375" s="191">
        <v>0</v>
      </c>
      <c r="N375" s="191">
        <v>0</v>
      </c>
      <c r="O375" s="191">
        <v>0</v>
      </c>
    </row>
    <row r="376" spans="1:15" s="171" customFormat="1">
      <c r="A376" s="314"/>
      <c r="B376" s="313"/>
      <c r="C376" s="172" t="s">
        <v>27</v>
      </c>
      <c r="D376" s="167">
        <f t="shared" si="93"/>
        <v>0</v>
      </c>
      <c r="E376" s="168">
        <v>0</v>
      </c>
      <c r="F376" s="168">
        <v>0</v>
      </c>
      <c r="G376" s="168">
        <v>0</v>
      </c>
      <c r="H376" s="168">
        <v>0</v>
      </c>
      <c r="I376" s="168">
        <v>0</v>
      </c>
      <c r="J376" s="191">
        <v>0</v>
      </c>
      <c r="K376" s="191">
        <v>0</v>
      </c>
      <c r="L376" s="191">
        <v>0</v>
      </c>
      <c r="M376" s="191">
        <v>0</v>
      </c>
      <c r="N376" s="191">
        <v>0</v>
      </c>
      <c r="O376" s="191">
        <v>0</v>
      </c>
    </row>
    <row r="377" spans="1:15" s="171" customFormat="1">
      <c r="A377" s="314"/>
      <c r="B377" s="313"/>
      <c r="C377" s="172" t="s">
        <v>28</v>
      </c>
      <c r="D377" s="167">
        <f t="shared" si="93"/>
        <v>0</v>
      </c>
      <c r="E377" s="168">
        <v>0</v>
      </c>
      <c r="F377" s="168">
        <v>0</v>
      </c>
      <c r="G377" s="168">
        <v>0</v>
      </c>
      <c r="H377" s="168">
        <v>0</v>
      </c>
      <c r="I377" s="168">
        <v>0</v>
      </c>
      <c r="J377" s="191">
        <v>0</v>
      </c>
      <c r="K377" s="191">
        <v>0</v>
      </c>
      <c r="L377" s="191">
        <v>0</v>
      </c>
      <c r="M377" s="191">
        <v>0</v>
      </c>
      <c r="N377" s="191">
        <v>0</v>
      </c>
      <c r="O377" s="191">
        <v>0</v>
      </c>
    </row>
    <row r="378" spans="1:15" s="174" customFormat="1">
      <c r="A378" s="314" t="s">
        <v>601</v>
      </c>
      <c r="B378" s="313" t="s">
        <v>346</v>
      </c>
      <c r="C378" s="173" t="s">
        <v>17</v>
      </c>
      <c r="D378" s="167">
        <f t="shared" si="93"/>
        <v>550.07399999999996</v>
      </c>
      <c r="E378" s="167">
        <f t="shared" ref="E378:O378" si="101">SUM(E379:E382)</f>
        <v>0</v>
      </c>
      <c r="F378" s="167">
        <f t="shared" si="101"/>
        <v>0</v>
      </c>
      <c r="G378" s="167">
        <f t="shared" si="101"/>
        <v>0</v>
      </c>
      <c r="H378" s="167">
        <f t="shared" si="101"/>
        <v>0</v>
      </c>
      <c r="I378" s="167">
        <f t="shared" si="101"/>
        <v>550.07399999999996</v>
      </c>
      <c r="J378" s="190">
        <f t="shared" si="101"/>
        <v>0</v>
      </c>
      <c r="K378" s="190">
        <f t="shared" si="101"/>
        <v>0</v>
      </c>
      <c r="L378" s="190">
        <f t="shared" si="101"/>
        <v>0</v>
      </c>
      <c r="M378" s="190">
        <f t="shared" si="101"/>
        <v>0</v>
      </c>
      <c r="N378" s="190">
        <f t="shared" si="101"/>
        <v>0</v>
      </c>
      <c r="O378" s="190">
        <f t="shared" si="101"/>
        <v>0</v>
      </c>
    </row>
    <row r="379" spans="1:15" s="171" customFormat="1" ht="30">
      <c r="A379" s="314"/>
      <c r="B379" s="313"/>
      <c r="C379" s="172" t="s">
        <v>25</v>
      </c>
      <c r="D379" s="167">
        <f t="shared" si="93"/>
        <v>0</v>
      </c>
      <c r="E379" s="168">
        <v>0</v>
      </c>
      <c r="F379" s="168">
        <v>0</v>
      </c>
      <c r="G379" s="168">
        <v>0</v>
      </c>
      <c r="H379" s="168">
        <v>0</v>
      </c>
      <c r="I379" s="168">
        <v>0</v>
      </c>
      <c r="J379" s="191">
        <v>0</v>
      </c>
      <c r="K379" s="191">
        <v>0</v>
      </c>
      <c r="L379" s="191">
        <v>0</v>
      </c>
      <c r="M379" s="191">
        <v>0</v>
      </c>
      <c r="N379" s="191">
        <v>0</v>
      </c>
      <c r="O379" s="191">
        <v>0</v>
      </c>
    </row>
    <row r="380" spans="1:15" s="171" customFormat="1">
      <c r="A380" s="314"/>
      <c r="B380" s="313"/>
      <c r="C380" s="172" t="s">
        <v>26</v>
      </c>
      <c r="D380" s="167">
        <f>SUM(E380:O380)</f>
        <v>550.07399999999996</v>
      </c>
      <c r="E380" s="168">
        <v>0</v>
      </c>
      <c r="F380" s="168">
        <v>0</v>
      </c>
      <c r="G380" s="168">
        <v>0</v>
      </c>
      <c r="H380" s="168">
        <v>0</v>
      </c>
      <c r="I380" s="168">
        <v>550.07399999999996</v>
      </c>
      <c r="J380" s="191">
        <v>0</v>
      </c>
      <c r="K380" s="191">
        <v>0</v>
      </c>
      <c r="L380" s="191">
        <v>0</v>
      </c>
      <c r="M380" s="191">
        <v>0</v>
      </c>
      <c r="N380" s="191">
        <v>0</v>
      </c>
      <c r="O380" s="191">
        <v>0</v>
      </c>
    </row>
    <row r="381" spans="1:15" s="171" customFormat="1">
      <c r="A381" s="314"/>
      <c r="B381" s="313"/>
      <c r="C381" s="172" t="s">
        <v>27</v>
      </c>
      <c r="D381" s="167">
        <f t="shared" si="93"/>
        <v>0</v>
      </c>
      <c r="E381" s="168">
        <v>0</v>
      </c>
      <c r="F381" s="168">
        <v>0</v>
      </c>
      <c r="G381" s="168">
        <v>0</v>
      </c>
      <c r="H381" s="168">
        <v>0</v>
      </c>
      <c r="I381" s="168">
        <v>0</v>
      </c>
      <c r="J381" s="191">
        <v>0</v>
      </c>
      <c r="K381" s="191">
        <v>0</v>
      </c>
      <c r="L381" s="191">
        <v>0</v>
      </c>
      <c r="M381" s="191">
        <v>0</v>
      </c>
      <c r="N381" s="191">
        <v>0</v>
      </c>
      <c r="O381" s="191">
        <v>0</v>
      </c>
    </row>
    <row r="382" spans="1:15" s="171" customFormat="1">
      <c r="A382" s="314"/>
      <c r="B382" s="313"/>
      <c r="C382" s="172" t="s">
        <v>28</v>
      </c>
      <c r="D382" s="167">
        <f t="shared" si="93"/>
        <v>0</v>
      </c>
      <c r="E382" s="168">
        <v>0</v>
      </c>
      <c r="F382" s="168">
        <v>0</v>
      </c>
      <c r="G382" s="168">
        <v>0</v>
      </c>
      <c r="H382" s="168">
        <v>0</v>
      </c>
      <c r="I382" s="168">
        <v>0</v>
      </c>
      <c r="J382" s="191">
        <v>0</v>
      </c>
      <c r="K382" s="191">
        <v>0</v>
      </c>
      <c r="L382" s="191">
        <v>0</v>
      </c>
      <c r="M382" s="191">
        <v>0</v>
      </c>
      <c r="N382" s="191">
        <v>0</v>
      </c>
      <c r="O382" s="191">
        <v>0</v>
      </c>
    </row>
    <row r="383" spans="1:15" s="174" customFormat="1">
      <c r="A383" s="314" t="s">
        <v>602</v>
      </c>
      <c r="B383" s="313" t="s">
        <v>438</v>
      </c>
      <c r="C383" s="173" t="s">
        <v>17</v>
      </c>
      <c r="D383" s="167">
        <f t="shared" si="93"/>
        <v>0</v>
      </c>
      <c r="E383" s="167">
        <f t="shared" ref="E383:O383" si="102">SUM(E384:E387)</f>
        <v>0</v>
      </c>
      <c r="F383" s="167">
        <f t="shared" si="102"/>
        <v>0</v>
      </c>
      <c r="G383" s="167">
        <f t="shared" si="102"/>
        <v>0</v>
      </c>
      <c r="H383" s="167">
        <f t="shared" si="102"/>
        <v>0</v>
      </c>
      <c r="I383" s="167">
        <f t="shared" si="102"/>
        <v>0</v>
      </c>
      <c r="J383" s="190">
        <f t="shared" si="102"/>
        <v>0</v>
      </c>
      <c r="K383" s="190">
        <f t="shared" si="102"/>
        <v>0</v>
      </c>
      <c r="L383" s="190">
        <f t="shared" si="102"/>
        <v>0</v>
      </c>
      <c r="M383" s="190">
        <f t="shared" si="102"/>
        <v>0</v>
      </c>
      <c r="N383" s="190">
        <f t="shared" si="102"/>
        <v>0</v>
      </c>
      <c r="O383" s="190">
        <f t="shared" si="102"/>
        <v>0</v>
      </c>
    </row>
    <row r="384" spans="1:15" s="171" customFormat="1" ht="30">
      <c r="A384" s="314"/>
      <c r="B384" s="313"/>
      <c r="C384" s="172" t="s">
        <v>25</v>
      </c>
      <c r="D384" s="167">
        <f t="shared" si="93"/>
        <v>0</v>
      </c>
      <c r="E384" s="168">
        <v>0</v>
      </c>
      <c r="F384" s="168">
        <v>0</v>
      </c>
      <c r="G384" s="168">
        <v>0</v>
      </c>
      <c r="H384" s="168">
        <v>0</v>
      </c>
      <c r="I384" s="168">
        <v>0</v>
      </c>
      <c r="J384" s="191">
        <v>0</v>
      </c>
      <c r="K384" s="191">
        <v>0</v>
      </c>
      <c r="L384" s="191">
        <v>0</v>
      </c>
      <c r="M384" s="191">
        <v>0</v>
      </c>
      <c r="N384" s="191">
        <v>0</v>
      </c>
      <c r="O384" s="191">
        <v>0</v>
      </c>
    </row>
    <row r="385" spans="1:15" s="171" customFormat="1">
      <c r="A385" s="314"/>
      <c r="B385" s="313"/>
      <c r="C385" s="172" t="s">
        <v>26</v>
      </c>
      <c r="D385" s="167">
        <f>SUM(E385:O385)</f>
        <v>0</v>
      </c>
      <c r="E385" s="168">
        <v>0</v>
      </c>
      <c r="F385" s="168">
        <v>0</v>
      </c>
      <c r="G385" s="168">
        <v>0</v>
      </c>
      <c r="H385" s="168">
        <v>0</v>
      </c>
      <c r="I385" s="168">
        <v>0</v>
      </c>
      <c r="J385" s="191">
        <v>0</v>
      </c>
      <c r="K385" s="191">
        <v>0</v>
      </c>
      <c r="L385" s="191">
        <v>0</v>
      </c>
      <c r="M385" s="191">
        <v>0</v>
      </c>
      <c r="N385" s="191">
        <v>0</v>
      </c>
      <c r="O385" s="191">
        <v>0</v>
      </c>
    </row>
    <row r="386" spans="1:15" s="171" customFormat="1">
      <c r="A386" s="314"/>
      <c r="B386" s="313"/>
      <c r="C386" s="172" t="s">
        <v>27</v>
      </c>
      <c r="D386" s="167">
        <f t="shared" si="93"/>
        <v>0</v>
      </c>
      <c r="E386" s="168">
        <v>0</v>
      </c>
      <c r="F386" s="168">
        <v>0</v>
      </c>
      <c r="G386" s="168">
        <v>0</v>
      </c>
      <c r="H386" s="168">
        <v>0</v>
      </c>
      <c r="I386" s="168">
        <v>0</v>
      </c>
      <c r="J386" s="191">
        <v>0</v>
      </c>
      <c r="K386" s="191">
        <v>0</v>
      </c>
      <c r="L386" s="191">
        <v>0</v>
      </c>
      <c r="M386" s="191">
        <v>0</v>
      </c>
      <c r="N386" s="191">
        <v>0</v>
      </c>
      <c r="O386" s="191">
        <v>0</v>
      </c>
    </row>
    <row r="387" spans="1:15" s="171" customFormat="1">
      <c r="A387" s="314"/>
      <c r="B387" s="313"/>
      <c r="C387" s="172" t="s">
        <v>28</v>
      </c>
      <c r="D387" s="167">
        <f t="shared" si="93"/>
        <v>0</v>
      </c>
      <c r="E387" s="168">
        <v>0</v>
      </c>
      <c r="F387" s="168">
        <v>0</v>
      </c>
      <c r="G387" s="168">
        <v>0</v>
      </c>
      <c r="H387" s="168">
        <v>0</v>
      </c>
      <c r="I387" s="168">
        <v>0</v>
      </c>
      <c r="J387" s="191">
        <v>0</v>
      </c>
      <c r="K387" s="191">
        <v>0</v>
      </c>
      <c r="L387" s="191">
        <v>0</v>
      </c>
      <c r="M387" s="191">
        <v>0</v>
      </c>
      <c r="N387" s="191">
        <v>0</v>
      </c>
      <c r="O387" s="191">
        <v>0</v>
      </c>
    </row>
    <row r="388" spans="1:15" s="174" customFormat="1">
      <c r="A388" s="314" t="s">
        <v>603</v>
      </c>
      <c r="B388" s="313" t="s">
        <v>493</v>
      </c>
      <c r="C388" s="173" t="s">
        <v>17</v>
      </c>
      <c r="D388" s="167">
        <f t="shared" si="93"/>
        <v>23425.171999999999</v>
      </c>
      <c r="E388" s="167">
        <f t="shared" ref="E388:O388" si="103">SUM(E389:E392)</f>
        <v>0</v>
      </c>
      <c r="F388" s="167">
        <f t="shared" si="103"/>
        <v>0</v>
      </c>
      <c r="G388" s="167">
        <f t="shared" si="103"/>
        <v>0</v>
      </c>
      <c r="H388" s="167">
        <f t="shared" si="103"/>
        <v>0</v>
      </c>
      <c r="I388" s="167">
        <f>SUM(I389:I392)</f>
        <v>16524.14</v>
      </c>
      <c r="J388" s="190">
        <f>SUM(J389:J392)</f>
        <v>1867.8420000000001</v>
      </c>
      <c r="K388" s="190">
        <f t="shared" si="103"/>
        <v>5033.1900000000005</v>
      </c>
      <c r="L388" s="190">
        <f t="shared" si="103"/>
        <v>0</v>
      </c>
      <c r="M388" s="190">
        <f t="shared" si="103"/>
        <v>0</v>
      </c>
      <c r="N388" s="190">
        <f t="shared" si="103"/>
        <v>0</v>
      </c>
      <c r="O388" s="190">
        <f t="shared" si="103"/>
        <v>0</v>
      </c>
    </row>
    <row r="389" spans="1:15" s="171" customFormat="1" ht="20.45" customHeight="1">
      <c r="A389" s="314"/>
      <c r="B389" s="313"/>
      <c r="C389" s="172" t="s">
        <v>25</v>
      </c>
      <c r="D389" s="167">
        <f t="shared" si="93"/>
        <v>0</v>
      </c>
      <c r="E389" s="168">
        <v>0</v>
      </c>
      <c r="F389" s="168">
        <v>0</v>
      </c>
      <c r="G389" s="168">
        <v>0</v>
      </c>
      <c r="H389" s="168">
        <v>0</v>
      </c>
      <c r="I389" s="168">
        <f>I394+I399+I404+I409+I414+I419+I424+I429+I434+I439+I444</f>
        <v>0</v>
      </c>
      <c r="J389" s="191">
        <v>0</v>
      </c>
      <c r="K389" s="191">
        <v>0</v>
      </c>
      <c r="L389" s="191">
        <v>0</v>
      </c>
      <c r="M389" s="191">
        <v>0</v>
      </c>
      <c r="N389" s="191">
        <v>0</v>
      </c>
      <c r="O389" s="191">
        <v>0</v>
      </c>
    </row>
    <row r="390" spans="1:15" s="171" customFormat="1">
      <c r="A390" s="314"/>
      <c r="B390" s="313"/>
      <c r="C390" s="172" t="s">
        <v>26</v>
      </c>
      <c r="D390" s="167">
        <f>SUM(E390:O390)</f>
        <v>23425.171999999999</v>
      </c>
      <c r="E390" s="168">
        <v>0</v>
      </c>
      <c r="F390" s="168">
        <v>0</v>
      </c>
      <c r="G390" s="168">
        <v>0</v>
      </c>
      <c r="H390" s="168">
        <v>0</v>
      </c>
      <c r="I390" s="168">
        <f t="shared" ref="I390:O390" si="104">SUM(I395+I400+I405+I410+I415+I420+I425+I430+I435+I440+I445+I450)</f>
        <v>16524.14</v>
      </c>
      <c r="J390" s="191">
        <f t="shared" si="104"/>
        <v>1867.8420000000001</v>
      </c>
      <c r="K390" s="191">
        <f t="shared" si="104"/>
        <v>5033.1900000000005</v>
      </c>
      <c r="L390" s="191">
        <f t="shared" si="104"/>
        <v>0</v>
      </c>
      <c r="M390" s="191">
        <f t="shared" si="104"/>
        <v>0</v>
      </c>
      <c r="N390" s="191">
        <f t="shared" si="104"/>
        <v>0</v>
      </c>
      <c r="O390" s="191">
        <f t="shared" si="104"/>
        <v>0</v>
      </c>
    </row>
    <row r="391" spans="1:15" s="171" customFormat="1">
      <c r="A391" s="314"/>
      <c r="B391" s="313"/>
      <c r="C391" s="172" t="s">
        <v>27</v>
      </c>
      <c r="D391" s="167">
        <f t="shared" si="93"/>
        <v>0</v>
      </c>
      <c r="E391" s="168">
        <v>0</v>
      </c>
      <c r="F391" s="168">
        <v>0</v>
      </c>
      <c r="G391" s="168">
        <v>0</v>
      </c>
      <c r="H391" s="168">
        <v>0</v>
      </c>
      <c r="I391" s="168">
        <f>SUM(I396+I401+I406+I411+I416+I421+I426+I431+I436+I441+I446+I451)</f>
        <v>0</v>
      </c>
      <c r="J391" s="191">
        <f>SUM(J396+J401+J406+J411+J416+J421+J426+J431+J436+J441+J446+J451)</f>
        <v>0</v>
      </c>
      <c r="K391" s="191">
        <f>SUM(K396+K401+K406+K411+K416+K421+K426+K431+K436+K441+K446+K451)</f>
        <v>0</v>
      </c>
      <c r="L391" s="191">
        <v>0</v>
      </c>
      <c r="M391" s="191">
        <v>0</v>
      </c>
      <c r="N391" s="191">
        <v>0</v>
      </c>
      <c r="O391" s="191">
        <v>0</v>
      </c>
    </row>
    <row r="392" spans="1:15" s="171" customFormat="1">
      <c r="A392" s="314"/>
      <c r="B392" s="313"/>
      <c r="C392" s="172" t="s">
        <v>28</v>
      </c>
      <c r="D392" s="167">
        <f t="shared" si="93"/>
        <v>0</v>
      </c>
      <c r="E392" s="168">
        <v>0</v>
      </c>
      <c r="F392" s="168">
        <v>0</v>
      </c>
      <c r="G392" s="168">
        <v>0</v>
      </c>
      <c r="H392" s="168">
        <v>0</v>
      </c>
      <c r="I392" s="168">
        <f>SUM(I397+I402+I407+I412+I417+I422+I427+I432+I437+I442+I447+I452)</f>
        <v>0</v>
      </c>
      <c r="J392" s="191">
        <v>0</v>
      </c>
      <c r="K392" s="191">
        <v>0</v>
      </c>
      <c r="L392" s="191">
        <v>0</v>
      </c>
      <c r="M392" s="191">
        <v>0</v>
      </c>
      <c r="N392" s="191">
        <v>0</v>
      </c>
      <c r="O392" s="191">
        <v>0</v>
      </c>
    </row>
    <row r="393" spans="1:15" s="174" customFormat="1">
      <c r="A393" s="314" t="s">
        <v>604</v>
      </c>
      <c r="B393" s="315" t="s">
        <v>539</v>
      </c>
      <c r="C393" s="173" t="s">
        <v>17</v>
      </c>
      <c r="D393" s="167">
        <f t="shared" si="93"/>
        <v>455.39400000000001</v>
      </c>
      <c r="E393" s="167">
        <f t="shared" ref="E393:O393" si="105">SUM(E394:E397)</f>
        <v>0</v>
      </c>
      <c r="F393" s="167">
        <f t="shared" si="105"/>
        <v>0</v>
      </c>
      <c r="G393" s="167">
        <f t="shared" si="105"/>
        <v>0</v>
      </c>
      <c r="H393" s="167">
        <f t="shared" si="105"/>
        <v>0</v>
      </c>
      <c r="I393" s="167">
        <f t="shared" si="105"/>
        <v>0</v>
      </c>
      <c r="J393" s="190">
        <f>SUM(J394:J397)</f>
        <v>455.39400000000001</v>
      </c>
      <c r="K393" s="190">
        <f t="shared" si="105"/>
        <v>0</v>
      </c>
      <c r="L393" s="190">
        <f t="shared" si="105"/>
        <v>0</v>
      </c>
      <c r="M393" s="190">
        <f t="shared" si="105"/>
        <v>0</v>
      </c>
      <c r="N393" s="190">
        <f t="shared" si="105"/>
        <v>0</v>
      </c>
      <c r="O393" s="190">
        <f t="shared" si="105"/>
        <v>0</v>
      </c>
    </row>
    <row r="394" spans="1:15" s="171" customFormat="1" ht="30">
      <c r="A394" s="314"/>
      <c r="B394" s="316"/>
      <c r="C394" s="172" t="s">
        <v>25</v>
      </c>
      <c r="D394" s="167">
        <f t="shared" si="93"/>
        <v>0</v>
      </c>
      <c r="E394" s="168">
        <v>0</v>
      </c>
      <c r="F394" s="168">
        <v>0</v>
      </c>
      <c r="G394" s="168">
        <v>0</v>
      </c>
      <c r="H394" s="168">
        <v>0</v>
      </c>
      <c r="I394" s="168">
        <v>0</v>
      </c>
      <c r="J394" s="191">
        <v>0</v>
      </c>
      <c r="K394" s="191">
        <v>0</v>
      </c>
      <c r="L394" s="191">
        <v>0</v>
      </c>
      <c r="M394" s="191">
        <v>0</v>
      </c>
      <c r="N394" s="191">
        <v>0</v>
      </c>
      <c r="O394" s="191">
        <v>0</v>
      </c>
    </row>
    <row r="395" spans="1:15" s="171" customFormat="1">
      <c r="A395" s="314"/>
      <c r="B395" s="316"/>
      <c r="C395" s="172" t="s">
        <v>26</v>
      </c>
      <c r="D395" s="167">
        <f t="shared" si="93"/>
        <v>455.39400000000001</v>
      </c>
      <c r="E395" s="168">
        <v>0</v>
      </c>
      <c r="F395" s="168">
        <v>0</v>
      </c>
      <c r="G395" s="168">
        <v>0</v>
      </c>
      <c r="H395" s="168">
        <v>0</v>
      </c>
      <c r="I395" s="168">
        <v>0</v>
      </c>
      <c r="J395" s="191">
        <v>455.39400000000001</v>
      </c>
      <c r="K395" s="191">
        <v>0</v>
      </c>
      <c r="L395" s="191">
        <v>0</v>
      </c>
      <c r="M395" s="191">
        <v>0</v>
      </c>
      <c r="N395" s="191">
        <v>0</v>
      </c>
      <c r="O395" s="191">
        <v>0</v>
      </c>
    </row>
    <row r="396" spans="1:15" s="171" customFormat="1">
      <c r="A396" s="314"/>
      <c r="B396" s="316"/>
      <c r="C396" s="172" t="s">
        <v>27</v>
      </c>
      <c r="D396" s="167">
        <f t="shared" si="93"/>
        <v>0</v>
      </c>
      <c r="E396" s="168">
        <v>0</v>
      </c>
      <c r="F396" s="168">
        <v>0</v>
      </c>
      <c r="G396" s="168">
        <v>0</v>
      </c>
      <c r="H396" s="168">
        <v>0</v>
      </c>
      <c r="I396" s="168">
        <v>0</v>
      </c>
      <c r="J396" s="191">
        <v>0</v>
      </c>
      <c r="K396" s="191">
        <v>0</v>
      </c>
      <c r="L396" s="191">
        <v>0</v>
      </c>
      <c r="M396" s="191">
        <v>0</v>
      </c>
      <c r="N396" s="191">
        <v>0</v>
      </c>
      <c r="O396" s="191">
        <v>0</v>
      </c>
    </row>
    <row r="397" spans="1:15" s="171" customFormat="1">
      <c r="A397" s="314"/>
      <c r="B397" s="317"/>
      <c r="C397" s="172" t="s">
        <v>28</v>
      </c>
      <c r="D397" s="167">
        <f t="shared" si="93"/>
        <v>0</v>
      </c>
      <c r="E397" s="168">
        <v>0</v>
      </c>
      <c r="F397" s="168">
        <v>0</v>
      </c>
      <c r="G397" s="168">
        <v>0</v>
      </c>
      <c r="H397" s="168">
        <v>0</v>
      </c>
      <c r="I397" s="168">
        <v>0</v>
      </c>
      <c r="J397" s="191">
        <v>0</v>
      </c>
      <c r="K397" s="191">
        <v>0</v>
      </c>
      <c r="L397" s="191">
        <v>0</v>
      </c>
      <c r="M397" s="191">
        <v>0</v>
      </c>
      <c r="N397" s="191">
        <v>0</v>
      </c>
      <c r="O397" s="191">
        <v>0</v>
      </c>
    </row>
    <row r="398" spans="1:15" s="174" customFormat="1">
      <c r="A398" s="314" t="s">
        <v>605</v>
      </c>
      <c r="B398" s="315" t="s">
        <v>501</v>
      </c>
      <c r="C398" s="173" t="s">
        <v>17</v>
      </c>
      <c r="D398" s="167">
        <f t="shared" si="93"/>
        <v>0</v>
      </c>
      <c r="E398" s="167">
        <f t="shared" ref="E398:O398" si="106">SUM(E399:E402)</f>
        <v>0</v>
      </c>
      <c r="F398" s="167">
        <f t="shared" si="106"/>
        <v>0</v>
      </c>
      <c r="G398" s="167">
        <f t="shared" si="106"/>
        <v>0</v>
      </c>
      <c r="H398" s="167">
        <f t="shared" si="106"/>
        <v>0</v>
      </c>
      <c r="I398" s="167">
        <f t="shared" si="106"/>
        <v>0</v>
      </c>
      <c r="J398" s="190">
        <f t="shared" si="106"/>
        <v>0</v>
      </c>
      <c r="K398" s="190">
        <f t="shared" si="106"/>
        <v>0</v>
      </c>
      <c r="L398" s="190">
        <f t="shared" si="106"/>
        <v>0</v>
      </c>
      <c r="M398" s="190">
        <f t="shared" si="106"/>
        <v>0</v>
      </c>
      <c r="N398" s="190">
        <f t="shared" si="106"/>
        <v>0</v>
      </c>
      <c r="O398" s="190">
        <f t="shared" si="106"/>
        <v>0</v>
      </c>
    </row>
    <row r="399" spans="1:15" s="171" customFormat="1" ht="30">
      <c r="A399" s="314"/>
      <c r="B399" s="316"/>
      <c r="C399" s="172" t="s">
        <v>25</v>
      </c>
      <c r="D399" s="167">
        <f t="shared" si="93"/>
        <v>0</v>
      </c>
      <c r="E399" s="168">
        <v>0</v>
      </c>
      <c r="F399" s="168">
        <v>0</v>
      </c>
      <c r="G399" s="168">
        <v>0</v>
      </c>
      <c r="H399" s="168">
        <v>0</v>
      </c>
      <c r="I399" s="168">
        <v>0</v>
      </c>
      <c r="J399" s="191">
        <v>0</v>
      </c>
      <c r="K399" s="191">
        <v>0</v>
      </c>
      <c r="L399" s="191">
        <v>0</v>
      </c>
      <c r="M399" s="191">
        <v>0</v>
      </c>
      <c r="N399" s="191">
        <v>0</v>
      </c>
      <c r="O399" s="191">
        <v>0</v>
      </c>
    </row>
    <row r="400" spans="1:15" s="171" customFormat="1">
      <c r="A400" s="314"/>
      <c r="B400" s="316"/>
      <c r="C400" s="172" t="s">
        <v>26</v>
      </c>
      <c r="D400" s="167">
        <f t="shared" si="93"/>
        <v>0</v>
      </c>
      <c r="E400" s="168">
        <v>0</v>
      </c>
      <c r="F400" s="168">
        <v>0</v>
      </c>
      <c r="G400" s="168">
        <v>0</v>
      </c>
      <c r="H400" s="168">
        <v>0</v>
      </c>
      <c r="I400" s="168">
        <v>0</v>
      </c>
      <c r="J400" s="191">
        <v>0</v>
      </c>
      <c r="K400" s="191">
        <v>0</v>
      </c>
      <c r="L400" s="191">
        <v>0</v>
      </c>
      <c r="M400" s="191">
        <v>0</v>
      </c>
      <c r="N400" s="191">
        <v>0</v>
      </c>
      <c r="O400" s="191">
        <v>0</v>
      </c>
    </row>
    <row r="401" spans="1:17" s="171" customFormat="1">
      <c r="A401" s="314"/>
      <c r="B401" s="316"/>
      <c r="C401" s="172" t="s">
        <v>27</v>
      </c>
      <c r="D401" s="167">
        <f t="shared" si="93"/>
        <v>0</v>
      </c>
      <c r="E401" s="168">
        <v>0</v>
      </c>
      <c r="F401" s="168">
        <v>0</v>
      </c>
      <c r="G401" s="168">
        <v>0</v>
      </c>
      <c r="H401" s="168">
        <v>0</v>
      </c>
      <c r="I401" s="168">
        <v>0</v>
      </c>
      <c r="J401" s="191">
        <v>0</v>
      </c>
      <c r="K401" s="191">
        <v>0</v>
      </c>
      <c r="L401" s="191">
        <v>0</v>
      </c>
      <c r="M401" s="191">
        <v>0</v>
      </c>
      <c r="N401" s="191">
        <v>0</v>
      </c>
      <c r="O401" s="191">
        <v>0</v>
      </c>
    </row>
    <row r="402" spans="1:17" s="171" customFormat="1">
      <c r="A402" s="314"/>
      <c r="B402" s="317"/>
      <c r="C402" s="172" t="s">
        <v>28</v>
      </c>
      <c r="D402" s="167">
        <f t="shared" si="93"/>
        <v>0</v>
      </c>
      <c r="E402" s="168">
        <v>0</v>
      </c>
      <c r="F402" s="168">
        <v>0</v>
      </c>
      <c r="G402" s="168">
        <v>0</v>
      </c>
      <c r="H402" s="168">
        <v>0</v>
      </c>
      <c r="I402" s="168">
        <v>0</v>
      </c>
      <c r="J402" s="191">
        <v>0</v>
      </c>
      <c r="K402" s="191">
        <v>0</v>
      </c>
      <c r="L402" s="191">
        <v>0</v>
      </c>
      <c r="M402" s="191">
        <v>0</v>
      </c>
      <c r="N402" s="191">
        <v>0</v>
      </c>
      <c r="O402" s="191">
        <v>0</v>
      </c>
    </row>
    <row r="403" spans="1:17" s="174" customFormat="1">
      <c r="A403" s="314" t="s">
        <v>606</v>
      </c>
      <c r="B403" s="313" t="s">
        <v>360</v>
      </c>
      <c r="C403" s="173" t="s">
        <v>17</v>
      </c>
      <c r="D403" s="167">
        <f t="shared" si="93"/>
        <v>0</v>
      </c>
      <c r="E403" s="167">
        <f t="shared" ref="E403:O403" si="107">SUM(E404:E407)</f>
        <v>0</v>
      </c>
      <c r="F403" s="167">
        <f t="shared" si="107"/>
        <v>0</v>
      </c>
      <c r="G403" s="167">
        <f t="shared" si="107"/>
        <v>0</v>
      </c>
      <c r="H403" s="167">
        <f t="shared" si="107"/>
        <v>0</v>
      </c>
      <c r="I403" s="167">
        <f t="shared" si="107"/>
        <v>0</v>
      </c>
      <c r="J403" s="190">
        <f t="shared" si="107"/>
        <v>0</v>
      </c>
      <c r="K403" s="190">
        <f t="shared" si="107"/>
        <v>0</v>
      </c>
      <c r="L403" s="190">
        <f t="shared" si="107"/>
        <v>0</v>
      </c>
      <c r="M403" s="190">
        <f t="shared" si="107"/>
        <v>0</v>
      </c>
      <c r="N403" s="190">
        <f t="shared" si="107"/>
        <v>0</v>
      </c>
      <c r="O403" s="190">
        <f t="shared" si="107"/>
        <v>0</v>
      </c>
    </row>
    <row r="404" spans="1:17" s="171" customFormat="1" ht="30">
      <c r="A404" s="314"/>
      <c r="B404" s="313"/>
      <c r="C404" s="172" t="s">
        <v>25</v>
      </c>
      <c r="D404" s="167">
        <f t="shared" si="93"/>
        <v>0</v>
      </c>
      <c r="E404" s="168">
        <v>0</v>
      </c>
      <c r="F404" s="168">
        <v>0</v>
      </c>
      <c r="G404" s="168">
        <v>0</v>
      </c>
      <c r="H404" s="168">
        <v>0</v>
      </c>
      <c r="I404" s="168">
        <v>0</v>
      </c>
      <c r="J404" s="191">
        <v>0</v>
      </c>
      <c r="K404" s="191">
        <v>0</v>
      </c>
      <c r="L404" s="191">
        <v>0</v>
      </c>
      <c r="M404" s="191">
        <v>0</v>
      </c>
      <c r="N404" s="191">
        <v>0</v>
      </c>
      <c r="O404" s="191">
        <v>0</v>
      </c>
    </row>
    <row r="405" spans="1:17" s="171" customFormat="1">
      <c r="A405" s="314"/>
      <c r="B405" s="313"/>
      <c r="C405" s="172" t="s">
        <v>26</v>
      </c>
      <c r="D405" s="167">
        <f t="shared" si="93"/>
        <v>0</v>
      </c>
      <c r="E405" s="168">
        <v>0</v>
      </c>
      <c r="F405" s="168">
        <v>0</v>
      </c>
      <c r="G405" s="168">
        <v>0</v>
      </c>
      <c r="H405" s="168">
        <v>0</v>
      </c>
      <c r="I405" s="168">
        <v>0</v>
      </c>
      <c r="J405" s="191">
        <v>0</v>
      </c>
      <c r="K405" s="191">
        <v>0</v>
      </c>
      <c r="L405" s="191">
        <v>0</v>
      </c>
      <c r="M405" s="191">
        <v>0</v>
      </c>
      <c r="N405" s="191">
        <v>0</v>
      </c>
      <c r="O405" s="191">
        <v>0</v>
      </c>
    </row>
    <row r="406" spans="1:17" s="171" customFormat="1">
      <c r="A406" s="314"/>
      <c r="B406" s="313"/>
      <c r="C406" s="172" t="s">
        <v>27</v>
      </c>
      <c r="D406" s="167">
        <f t="shared" si="93"/>
        <v>0</v>
      </c>
      <c r="E406" s="168">
        <v>0</v>
      </c>
      <c r="F406" s="168">
        <v>0</v>
      </c>
      <c r="G406" s="168">
        <v>0</v>
      </c>
      <c r="H406" s="168">
        <v>0</v>
      </c>
      <c r="I406" s="168">
        <v>0</v>
      </c>
      <c r="J406" s="191">
        <v>0</v>
      </c>
      <c r="K406" s="191">
        <v>0</v>
      </c>
      <c r="L406" s="191">
        <v>0</v>
      </c>
      <c r="M406" s="191">
        <v>0</v>
      </c>
      <c r="N406" s="191">
        <v>0</v>
      </c>
      <c r="O406" s="191">
        <v>0</v>
      </c>
    </row>
    <row r="407" spans="1:17" s="171" customFormat="1">
      <c r="A407" s="314"/>
      <c r="B407" s="313"/>
      <c r="C407" s="172" t="s">
        <v>28</v>
      </c>
      <c r="D407" s="167">
        <f t="shared" si="93"/>
        <v>0</v>
      </c>
      <c r="E407" s="168">
        <v>0</v>
      </c>
      <c r="F407" s="168">
        <v>0</v>
      </c>
      <c r="G407" s="168">
        <v>0</v>
      </c>
      <c r="H407" s="168">
        <v>0</v>
      </c>
      <c r="I407" s="168">
        <v>0</v>
      </c>
      <c r="J407" s="191">
        <v>0</v>
      </c>
      <c r="K407" s="191">
        <v>0</v>
      </c>
      <c r="L407" s="191">
        <v>0</v>
      </c>
      <c r="M407" s="191">
        <v>0</v>
      </c>
      <c r="N407" s="191">
        <v>0</v>
      </c>
      <c r="O407" s="191">
        <v>0</v>
      </c>
    </row>
    <row r="408" spans="1:17" s="174" customFormat="1">
      <c r="A408" s="314" t="s">
        <v>607</v>
      </c>
      <c r="B408" s="313" t="s">
        <v>11</v>
      </c>
      <c r="C408" s="173" t="s">
        <v>17</v>
      </c>
      <c r="D408" s="167">
        <f t="shared" si="93"/>
        <v>0</v>
      </c>
      <c r="E408" s="167">
        <f t="shared" ref="E408:O408" si="108">SUM(E409:E412)</f>
        <v>0</v>
      </c>
      <c r="F408" s="167">
        <f t="shared" si="108"/>
        <v>0</v>
      </c>
      <c r="G408" s="167">
        <f t="shared" si="108"/>
        <v>0</v>
      </c>
      <c r="H408" s="167">
        <f t="shared" si="108"/>
        <v>0</v>
      </c>
      <c r="I408" s="167">
        <f t="shared" si="108"/>
        <v>0</v>
      </c>
      <c r="J408" s="190">
        <f>SUM(J409:J412)</f>
        <v>0</v>
      </c>
      <c r="K408" s="190">
        <f t="shared" si="108"/>
        <v>0</v>
      </c>
      <c r="L408" s="190">
        <f t="shared" si="108"/>
        <v>0</v>
      </c>
      <c r="M408" s="190">
        <f t="shared" si="108"/>
        <v>0</v>
      </c>
      <c r="N408" s="190">
        <f t="shared" si="108"/>
        <v>0</v>
      </c>
      <c r="O408" s="190">
        <f t="shared" si="108"/>
        <v>0</v>
      </c>
    </row>
    <row r="409" spans="1:17" s="171" customFormat="1" ht="30">
      <c r="A409" s="314"/>
      <c r="B409" s="313"/>
      <c r="C409" s="172" t="s">
        <v>25</v>
      </c>
      <c r="D409" s="167">
        <f t="shared" si="93"/>
        <v>0</v>
      </c>
      <c r="E409" s="168">
        <v>0</v>
      </c>
      <c r="F409" s="168">
        <v>0</v>
      </c>
      <c r="G409" s="168">
        <v>0</v>
      </c>
      <c r="H409" s="168">
        <v>0</v>
      </c>
      <c r="I409" s="168">
        <v>0</v>
      </c>
      <c r="J409" s="191">
        <v>0</v>
      </c>
      <c r="K409" s="191">
        <v>0</v>
      </c>
      <c r="L409" s="191">
        <v>0</v>
      </c>
      <c r="M409" s="191">
        <v>0</v>
      </c>
      <c r="N409" s="191">
        <v>0</v>
      </c>
      <c r="O409" s="191">
        <v>0</v>
      </c>
      <c r="P409" s="184"/>
      <c r="Q409" s="184"/>
    </row>
    <row r="410" spans="1:17" s="171" customFormat="1">
      <c r="A410" s="314"/>
      <c r="B410" s="313"/>
      <c r="C410" s="172" t="s">
        <v>26</v>
      </c>
      <c r="D410" s="167">
        <f t="shared" si="93"/>
        <v>0</v>
      </c>
      <c r="E410" s="168">
        <v>0</v>
      </c>
      <c r="F410" s="168">
        <v>0</v>
      </c>
      <c r="G410" s="168">
        <v>0</v>
      </c>
      <c r="H410" s="168">
        <v>0</v>
      </c>
      <c r="I410" s="168">
        <v>0</v>
      </c>
      <c r="J410" s="191">
        <v>0</v>
      </c>
      <c r="K410" s="191">
        <v>0</v>
      </c>
      <c r="L410" s="191">
        <v>0</v>
      </c>
      <c r="M410" s="191">
        <v>0</v>
      </c>
      <c r="N410" s="191">
        <v>0</v>
      </c>
      <c r="O410" s="191">
        <v>0</v>
      </c>
      <c r="Q410" s="184"/>
    </row>
    <row r="411" spans="1:17" s="171" customFormat="1">
      <c r="A411" s="314"/>
      <c r="B411" s="313"/>
      <c r="C411" s="172" t="s">
        <v>27</v>
      </c>
      <c r="D411" s="167">
        <f t="shared" si="93"/>
        <v>0</v>
      </c>
      <c r="E411" s="168">
        <v>0</v>
      </c>
      <c r="F411" s="168">
        <v>0</v>
      </c>
      <c r="G411" s="168">
        <v>0</v>
      </c>
      <c r="H411" s="168">
        <v>0</v>
      </c>
      <c r="I411" s="168">
        <v>0</v>
      </c>
      <c r="J411" s="191">
        <v>0</v>
      </c>
      <c r="K411" s="191">
        <v>0</v>
      </c>
      <c r="L411" s="191">
        <v>0</v>
      </c>
      <c r="M411" s="191">
        <v>0</v>
      </c>
      <c r="N411" s="191">
        <v>0</v>
      </c>
      <c r="O411" s="191">
        <v>0</v>
      </c>
    </row>
    <row r="412" spans="1:17" s="171" customFormat="1">
      <c r="A412" s="314"/>
      <c r="B412" s="313"/>
      <c r="C412" s="172" t="s">
        <v>28</v>
      </c>
      <c r="D412" s="167">
        <f t="shared" si="93"/>
        <v>0</v>
      </c>
      <c r="E412" s="168">
        <v>0</v>
      </c>
      <c r="F412" s="168">
        <v>0</v>
      </c>
      <c r="G412" s="168">
        <v>0</v>
      </c>
      <c r="H412" s="168">
        <v>0</v>
      </c>
      <c r="I412" s="168">
        <v>0</v>
      </c>
      <c r="J412" s="191">
        <v>0</v>
      </c>
      <c r="K412" s="191">
        <v>0</v>
      </c>
      <c r="L412" s="191">
        <v>0</v>
      </c>
      <c r="M412" s="191">
        <v>0</v>
      </c>
      <c r="N412" s="191">
        <v>0</v>
      </c>
      <c r="O412" s="191">
        <v>0</v>
      </c>
    </row>
    <row r="413" spans="1:17" s="174" customFormat="1">
      <c r="A413" s="314" t="s">
        <v>608</v>
      </c>
      <c r="B413" s="313" t="s">
        <v>413</v>
      </c>
      <c r="C413" s="173" t="s">
        <v>17</v>
      </c>
      <c r="D413" s="167">
        <f t="shared" si="93"/>
        <v>0</v>
      </c>
      <c r="E413" s="167">
        <f t="shared" ref="E413:O413" si="109">SUM(E414:E417)</f>
        <v>0</v>
      </c>
      <c r="F413" s="167">
        <f t="shared" si="109"/>
        <v>0</v>
      </c>
      <c r="G413" s="167">
        <f t="shared" si="109"/>
        <v>0</v>
      </c>
      <c r="H413" s="167">
        <f t="shared" si="109"/>
        <v>0</v>
      </c>
      <c r="I413" s="167">
        <f t="shared" si="109"/>
        <v>0</v>
      </c>
      <c r="J413" s="190">
        <f>SUM(J414:J417)</f>
        <v>0</v>
      </c>
      <c r="K413" s="190">
        <f t="shared" si="109"/>
        <v>0</v>
      </c>
      <c r="L413" s="190">
        <f t="shared" si="109"/>
        <v>0</v>
      </c>
      <c r="M413" s="190">
        <f t="shared" si="109"/>
        <v>0</v>
      </c>
      <c r="N413" s="190">
        <f t="shared" si="109"/>
        <v>0</v>
      </c>
      <c r="O413" s="190">
        <f t="shared" si="109"/>
        <v>0</v>
      </c>
    </row>
    <row r="414" spans="1:17" s="171" customFormat="1" ht="30">
      <c r="A414" s="314"/>
      <c r="B414" s="313"/>
      <c r="C414" s="172" t="s">
        <v>25</v>
      </c>
      <c r="D414" s="167">
        <f t="shared" si="93"/>
        <v>0</v>
      </c>
      <c r="E414" s="168">
        <v>0</v>
      </c>
      <c r="F414" s="168">
        <v>0</v>
      </c>
      <c r="G414" s="168">
        <v>0</v>
      </c>
      <c r="H414" s="168">
        <v>0</v>
      </c>
      <c r="I414" s="168">
        <v>0</v>
      </c>
      <c r="J414" s="191">
        <v>0</v>
      </c>
      <c r="K414" s="191">
        <v>0</v>
      </c>
      <c r="L414" s="191">
        <v>0</v>
      </c>
      <c r="M414" s="191">
        <v>0</v>
      </c>
      <c r="N414" s="191">
        <v>0</v>
      </c>
      <c r="O414" s="191">
        <v>0</v>
      </c>
    </row>
    <row r="415" spans="1:17" s="171" customFormat="1">
      <c r="A415" s="314"/>
      <c r="B415" s="313"/>
      <c r="C415" s="172" t="s">
        <v>26</v>
      </c>
      <c r="D415" s="167">
        <f t="shared" si="93"/>
        <v>0</v>
      </c>
      <c r="E415" s="168">
        <v>0</v>
      </c>
      <c r="F415" s="168">
        <v>0</v>
      </c>
      <c r="G415" s="168">
        <v>0</v>
      </c>
      <c r="H415" s="168">
        <v>0</v>
      </c>
      <c r="I415" s="168">
        <v>0</v>
      </c>
      <c r="J415" s="191">
        <v>0</v>
      </c>
      <c r="K415" s="191">
        <v>0</v>
      </c>
      <c r="L415" s="191">
        <v>0</v>
      </c>
      <c r="M415" s="191">
        <v>0</v>
      </c>
      <c r="N415" s="191">
        <v>0</v>
      </c>
      <c r="O415" s="191">
        <v>0</v>
      </c>
      <c r="Q415" s="184"/>
    </row>
    <row r="416" spans="1:17" s="171" customFormat="1">
      <c r="A416" s="314"/>
      <c r="B416" s="313"/>
      <c r="C416" s="172" t="s">
        <v>27</v>
      </c>
      <c r="D416" s="167">
        <f t="shared" si="93"/>
        <v>0</v>
      </c>
      <c r="E416" s="168">
        <v>0</v>
      </c>
      <c r="F416" s="168">
        <v>0</v>
      </c>
      <c r="G416" s="168">
        <v>0</v>
      </c>
      <c r="H416" s="168">
        <v>0</v>
      </c>
      <c r="I416" s="168">
        <v>0</v>
      </c>
      <c r="J416" s="191">
        <v>0</v>
      </c>
      <c r="K416" s="191">
        <v>0</v>
      </c>
      <c r="L416" s="191">
        <v>0</v>
      </c>
      <c r="M416" s="191">
        <v>0</v>
      </c>
      <c r="N416" s="191">
        <v>0</v>
      </c>
      <c r="O416" s="191">
        <v>0</v>
      </c>
    </row>
    <row r="417" spans="1:17" s="171" customFormat="1">
      <c r="A417" s="314"/>
      <c r="B417" s="313"/>
      <c r="C417" s="172" t="s">
        <v>28</v>
      </c>
      <c r="D417" s="167">
        <f t="shared" si="93"/>
        <v>0</v>
      </c>
      <c r="E417" s="168">
        <v>0</v>
      </c>
      <c r="F417" s="168">
        <v>0</v>
      </c>
      <c r="G417" s="168">
        <v>0</v>
      </c>
      <c r="H417" s="168">
        <v>0</v>
      </c>
      <c r="I417" s="168">
        <v>0</v>
      </c>
      <c r="J417" s="191">
        <v>0</v>
      </c>
      <c r="K417" s="191">
        <v>0</v>
      </c>
      <c r="L417" s="191">
        <v>0</v>
      </c>
      <c r="M417" s="191">
        <v>0</v>
      </c>
      <c r="N417" s="191">
        <v>0</v>
      </c>
      <c r="O417" s="191">
        <v>0</v>
      </c>
    </row>
    <row r="418" spans="1:17" s="174" customFormat="1">
      <c r="A418" s="314" t="s">
        <v>609</v>
      </c>
      <c r="B418" s="313" t="s">
        <v>414</v>
      </c>
      <c r="C418" s="173" t="s">
        <v>17</v>
      </c>
      <c r="D418" s="167">
        <f t="shared" si="93"/>
        <v>0</v>
      </c>
      <c r="E418" s="167">
        <f t="shared" ref="E418:O418" si="110">SUM(E419:E422)</f>
        <v>0</v>
      </c>
      <c r="F418" s="167">
        <f t="shared" si="110"/>
        <v>0</v>
      </c>
      <c r="G418" s="167">
        <f t="shared" si="110"/>
        <v>0</v>
      </c>
      <c r="H418" s="167">
        <f t="shared" si="110"/>
        <v>0</v>
      </c>
      <c r="I418" s="167">
        <f t="shared" si="110"/>
        <v>0</v>
      </c>
      <c r="J418" s="190">
        <f>SUM(J419:J422)</f>
        <v>0</v>
      </c>
      <c r="K418" s="190">
        <f t="shared" si="110"/>
        <v>0</v>
      </c>
      <c r="L418" s="190">
        <f t="shared" si="110"/>
        <v>0</v>
      </c>
      <c r="M418" s="190">
        <f t="shared" si="110"/>
        <v>0</v>
      </c>
      <c r="N418" s="190">
        <f t="shared" si="110"/>
        <v>0</v>
      </c>
      <c r="O418" s="190">
        <f t="shared" si="110"/>
        <v>0</v>
      </c>
    </row>
    <row r="419" spans="1:17" s="171" customFormat="1" ht="30">
      <c r="A419" s="314"/>
      <c r="B419" s="313"/>
      <c r="C419" s="172" t="s">
        <v>25</v>
      </c>
      <c r="D419" s="167">
        <f t="shared" si="93"/>
        <v>0</v>
      </c>
      <c r="E419" s="168">
        <v>0</v>
      </c>
      <c r="F419" s="168">
        <v>0</v>
      </c>
      <c r="G419" s="168">
        <v>0</v>
      </c>
      <c r="H419" s="168">
        <v>0</v>
      </c>
      <c r="I419" s="168">
        <v>0</v>
      </c>
      <c r="J419" s="191">
        <v>0</v>
      </c>
      <c r="K419" s="191">
        <v>0</v>
      </c>
      <c r="L419" s="191">
        <v>0</v>
      </c>
      <c r="M419" s="191">
        <v>0</v>
      </c>
      <c r="N419" s="191">
        <v>0</v>
      </c>
      <c r="O419" s="191">
        <v>0</v>
      </c>
    </row>
    <row r="420" spans="1:17" s="171" customFormat="1">
      <c r="A420" s="314"/>
      <c r="B420" s="313"/>
      <c r="C420" s="172" t="s">
        <v>26</v>
      </c>
      <c r="D420" s="167">
        <f t="shared" si="93"/>
        <v>0</v>
      </c>
      <c r="E420" s="168">
        <v>0</v>
      </c>
      <c r="F420" s="168">
        <v>0</v>
      </c>
      <c r="G420" s="168">
        <v>0</v>
      </c>
      <c r="H420" s="168">
        <v>0</v>
      </c>
      <c r="I420" s="168">
        <v>0</v>
      </c>
      <c r="J420" s="191">
        <v>0</v>
      </c>
      <c r="K420" s="191">
        <v>0</v>
      </c>
      <c r="L420" s="191">
        <v>0</v>
      </c>
      <c r="M420" s="191">
        <v>0</v>
      </c>
      <c r="N420" s="191">
        <v>0</v>
      </c>
      <c r="O420" s="191">
        <v>0</v>
      </c>
      <c r="Q420" s="184"/>
    </row>
    <row r="421" spans="1:17" s="171" customFormat="1">
      <c r="A421" s="314"/>
      <c r="B421" s="313"/>
      <c r="C421" s="172" t="s">
        <v>27</v>
      </c>
      <c r="D421" s="167">
        <f t="shared" si="93"/>
        <v>0</v>
      </c>
      <c r="E421" s="168">
        <v>0</v>
      </c>
      <c r="F421" s="168">
        <v>0</v>
      </c>
      <c r="G421" s="168">
        <v>0</v>
      </c>
      <c r="H421" s="168">
        <v>0</v>
      </c>
      <c r="I421" s="168">
        <v>0</v>
      </c>
      <c r="J421" s="191">
        <v>0</v>
      </c>
      <c r="K421" s="191">
        <v>0</v>
      </c>
      <c r="L421" s="191">
        <v>0</v>
      </c>
      <c r="M421" s="191">
        <v>0</v>
      </c>
      <c r="N421" s="191">
        <v>0</v>
      </c>
      <c r="O421" s="191">
        <v>0</v>
      </c>
    </row>
    <row r="422" spans="1:17" s="171" customFormat="1">
      <c r="A422" s="314"/>
      <c r="B422" s="313"/>
      <c r="C422" s="172" t="s">
        <v>28</v>
      </c>
      <c r="D422" s="167">
        <f t="shared" si="93"/>
        <v>0</v>
      </c>
      <c r="E422" s="168">
        <v>0</v>
      </c>
      <c r="F422" s="168">
        <v>0</v>
      </c>
      <c r="G422" s="168">
        <v>0</v>
      </c>
      <c r="H422" s="168">
        <v>0</v>
      </c>
      <c r="I422" s="168">
        <v>0</v>
      </c>
      <c r="J422" s="191">
        <v>0</v>
      </c>
      <c r="K422" s="191">
        <v>0</v>
      </c>
      <c r="L422" s="191">
        <v>0</v>
      </c>
      <c r="M422" s="191">
        <v>0</v>
      </c>
      <c r="N422" s="191">
        <v>0</v>
      </c>
      <c r="O422" s="191">
        <v>0</v>
      </c>
    </row>
    <row r="423" spans="1:17" s="174" customFormat="1">
      <c r="A423" s="314" t="s">
        <v>610</v>
      </c>
      <c r="B423" s="313" t="s">
        <v>494</v>
      </c>
      <c r="C423" s="173" t="s">
        <v>17</v>
      </c>
      <c r="D423" s="167">
        <f t="shared" si="93"/>
        <v>17197.065999999999</v>
      </c>
      <c r="E423" s="167">
        <f t="shared" ref="E423:O423" si="111">SUM(E424:E427)</f>
        <v>0</v>
      </c>
      <c r="F423" s="167">
        <f t="shared" si="111"/>
        <v>0</v>
      </c>
      <c r="G423" s="167">
        <f t="shared" si="111"/>
        <v>0</v>
      </c>
      <c r="H423" s="167">
        <f t="shared" si="111"/>
        <v>0</v>
      </c>
      <c r="I423" s="167">
        <f t="shared" si="111"/>
        <v>15784.618</v>
      </c>
      <c r="J423" s="190">
        <f t="shared" si="111"/>
        <v>1412.4480000000001</v>
      </c>
      <c r="K423" s="190">
        <f t="shared" si="111"/>
        <v>0</v>
      </c>
      <c r="L423" s="190">
        <f t="shared" si="111"/>
        <v>0</v>
      </c>
      <c r="M423" s="190">
        <f t="shared" si="111"/>
        <v>0</v>
      </c>
      <c r="N423" s="190">
        <f t="shared" si="111"/>
        <v>0</v>
      </c>
      <c r="O423" s="190">
        <f t="shared" si="111"/>
        <v>0</v>
      </c>
    </row>
    <row r="424" spans="1:17" s="171" customFormat="1" ht="30">
      <c r="A424" s="314"/>
      <c r="B424" s="313"/>
      <c r="C424" s="172" t="s">
        <v>25</v>
      </c>
      <c r="D424" s="167">
        <f t="shared" si="93"/>
        <v>0</v>
      </c>
      <c r="E424" s="168">
        <v>0</v>
      </c>
      <c r="F424" s="168">
        <v>0</v>
      </c>
      <c r="G424" s="168">
        <v>0</v>
      </c>
      <c r="H424" s="168">
        <v>0</v>
      </c>
      <c r="I424" s="168">
        <v>0</v>
      </c>
      <c r="J424" s="191">
        <v>0</v>
      </c>
      <c r="K424" s="191">
        <v>0</v>
      </c>
      <c r="L424" s="191">
        <v>0</v>
      </c>
      <c r="M424" s="191">
        <v>0</v>
      </c>
      <c r="N424" s="191">
        <v>0</v>
      </c>
      <c r="O424" s="191">
        <v>0</v>
      </c>
    </row>
    <row r="425" spans="1:17" s="171" customFormat="1">
      <c r="A425" s="314"/>
      <c r="B425" s="313"/>
      <c r="C425" s="172" t="s">
        <v>26</v>
      </c>
      <c r="D425" s="167">
        <f t="shared" si="93"/>
        <v>17197.065999999999</v>
      </c>
      <c r="E425" s="168">
        <v>0</v>
      </c>
      <c r="F425" s="168">
        <v>0</v>
      </c>
      <c r="G425" s="168">
        <v>0</v>
      </c>
      <c r="H425" s="168">
        <v>0</v>
      </c>
      <c r="I425" s="168">
        <v>15784.618</v>
      </c>
      <c r="J425" s="191">
        <v>1412.4480000000001</v>
      </c>
      <c r="K425" s="191">
        <v>0</v>
      </c>
      <c r="L425" s="191">
        <v>0</v>
      </c>
      <c r="M425" s="191">
        <v>0</v>
      </c>
      <c r="N425" s="191">
        <v>0</v>
      </c>
      <c r="O425" s="191">
        <v>0</v>
      </c>
    </row>
    <row r="426" spans="1:17" s="171" customFormat="1">
      <c r="A426" s="314"/>
      <c r="B426" s="313"/>
      <c r="C426" s="172" t="s">
        <v>27</v>
      </c>
      <c r="D426" s="167">
        <f t="shared" si="93"/>
        <v>0</v>
      </c>
      <c r="E426" s="168">
        <v>0</v>
      </c>
      <c r="F426" s="168">
        <v>0</v>
      </c>
      <c r="G426" s="168">
        <v>0</v>
      </c>
      <c r="H426" s="168">
        <v>0</v>
      </c>
      <c r="I426" s="168">
        <v>0</v>
      </c>
      <c r="J426" s="191">
        <v>0</v>
      </c>
      <c r="K426" s="191">
        <v>0</v>
      </c>
      <c r="L426" s="191">
        <v>0</v>
      </c>
      <c r="M426" s="191">
        <v>0</v>
      </c>
      <c r="N426" s="191">
        <v>0</v>
      </c>
      <c r="O426" s="191">
        <v>0</v>
      </c>
    </row>
    <row r="427" spans="1:17" s="171" customFormat="1">
      <c r="A427" s="314"/>
      <c r="B427" s="313"/>
      <c r="C427" s="172" t="s">
        <v>28</v>
      </c>
      <c r="D427" s="167">
        <f t="shared" si="93"/>
        <v>0</v>
      </c>
      <c r="E427" s="168">
        <v>0</v>
      </c>
      <c r="F427" s="168">
        <v>0</v>
      </c>
      <c r="G427" s="168">
        <v>0</v>
      </c>
      <c r="H427" s="168">
        <v>0</v>
      </c>
      <c r="I427" s="168">
        <v>0</v>
      </c>
      <c r="J427" s="191">
        <v>0</v>
      </c>
      <c r="K427" s="191">
        <v>0</v>
      </c>
      <c r="L427" s="191">
        <v>0</v>
      </c>
      <c r="M427" s="191">
        <v>0</v>
      </c>
      <c r="N427" s="191">
        <v>0</v>
      </c>
      <c r="O427" s="191">
        <v>0</v>
      </c>
    </row>
    <row r="428" spans="1:17" s="174" customFormat="1">
      <c r="A428" s="314" t="s">
        <v>611</v>
      </c>
      <c r="B428" s="313" t="s">
        <v>495</v>
      </c>
      <c r="C428" s="173" t="s">
        <v>17</v>
      </c>
      <c r="D428" s="167">
        <f t="shared" si="93"/>
        <v>4358.68</v>
      </c>
      <c r="E428" s="167">
        <f t="shared" ref="E428:O428" si="112">SUM(E429:E432)</f>
        <v>0</v>
      </c>
      <c r="F428" s="167">
        <f t="shared" si="112"/>
        <v>0</v>
      </c>
      <c r="G428" s="167">
        <f t="shared" si="112"/>
        <v>0</v>
      </c>
      <c r="H428" s="167">
        <f t="shared" si="112"/>
        <v>0</v>
      </c>
      <c r="I428" s="167">
        <f t="shared" si="112"/>
        <v>0</v>
      </c>
      <c r="J428" s="190">
        <f>SUM(J429:J432)</f>
        <v>0</v>
      </c>
      <c r="K428" s="190">
        <f t="shared" si="112"/>
        <v>4358.68</v>
      </c>
      <c r="L428" s="190">
        <f t="shared" si="112"/>
        <v>0</v>
      </c>
      <c r="M428" s="190">
        <f t="shared" si="112"/>
        <v>0</v>
      </c>
      <c r="N428" s="190">
        <f t="shared" si="112"/>
        <v>0</v>
      </c>
      <c r="O428" s="190">
        <f t="shared" si="112"/>
        <v>0</v>
      </c>
    </row>
    <row r="429" spans="1:17" s="171" customFormat="1" ht="30">
      <c r="A429" s="314"/>
      <c r="B429" s="313"/>
      <c r="C429" s="172" t="s">
        <v>25</v>
      </c>
      <c r="D429" s="167">
        <f t="shared" si="93"/>
        <v>0</v>
      </c>
      <c r="E429" s="168">
        <v>0</v>
      </c>
      <c r="F429" s="168">
        <v>0</v>
      </c>
      <c r="G429" s="168">
        <v>0</v>
      </c>
      <c r="H429" s="168">
        <v>0</v>
      </c>
      <c r="I429" s="168">
        <v>0</v>
      </c>
      <c r="J429" s="191">
        <v>0</v>
      </c>
      <c r="K429" s="191">
        <v>0</v>
      </c>
      <c r="L429" s="191">
        <v>0</v>
      </c>
      <c r="M429" s="191">
        <v>0</v>
      </c>
      <c r="N429" s="191">
        <v>0</v>
      </c>
      <c r="O429" s="191">
        <v>0</v>
      </c>
    </row>
    <row r="430" spans="1:17" s="171" customFormat="1">
      <c r="A430" s="314"/>
      <c r="B430" s="313"/>
      <c r="C430" s="172" t="s">
        <v>26</v>
      </c>
      <c r="D430" s="167">
        <f t="shared" si="93"/>
        <v>4358.68</v>
      </c>
      <c r="E430" s="168">
        <v>0</v>
      </c>
      <c r="F430" s="168">
        <v>0</v>
      </c>
      <c r="G430" s="168">
        <v>0</v>
      </c>
      <c r="H430" s="168">
        <v>0</v>
      </c>
      <c r="I430" s="168">
        <v>0</v>
      </c>
      <c r="J430" s="191">
        <v>0</v>
      </c>
      <c r="K430" s="192">
        <v>4358.68</v>
      </c>
      <c r="L430" s="191">
        <v>0</v>
      </c>
      <c r="M430" s="191">
        <v>0</v>
      </c>
      <c r="N430" s="191">
        <v>0</v>
      </c>
      <c r="O430" s="191">
        <v>0</v>
      </c>
    </row>
    <row r="431" spans="1:17" s="171" customFormat="1">
      <c r="A431" s="314"/>
      <c r="B431" s="313"/>
      <c r="C431" s="172" t="s">
        <v>27</v>
      </c>
      <c r="D431" s="167">
        <f t="shared" si="93"/>
        <v>0</v>
      </c>
      <c r="E431" s="168">
        <v>0</v>
      </c>
      <c r="F431" s="168">
        <v>0</v>
      </c>
      <c r="G431" s="168">
        <v>0</v>
      </c>
      <c r="H431" s="168">
        <v>0</v>
      </c>
      <c r="I431" s="168">
        <v>0</v>
      </c>
      <c r="J431" s="191">
        <v>0</v>
      </c>
      <c r="K431" s="192">
        <v>0</v>
      </c>
      <c r="L431" s="191">
        <v>0</v>
      </c>
      <c r="M431" s="191">
        <v>0</v>
      </c>
      <c r="N431" s="191">
        <v>0</v>
      </c>
      <c r="O431" s="191">
        <v>0</v>
      </c>
    </row>
    <row r="432" spans="1:17" s="171" customFormat="1">
      <c r="A432" s="314"/>
      <c r="B432" s="313"/>
      <c r="C432" s="172" t="s">
        <v>28</v>
      </c>
      <c r="D432" s="167">
        <f t="shared" si="93"/>
        <v>0</v>
      </c>
      <c r="E432" s="168">
        <v>0</v>
      </c>
      <c r="F432" s="168">
        <v>0</v>
      </c>
      <c r="G432" s="168">
        <v>0</v>
      </c>
      <c r="H432" s="168">
        <v>0</v>
      </c>
      <c r="I432" s="168">
        <v>0</v>
      </c>
      <c r="J432" s="191">
        <v>0</v>
      </c>
      <c r="K432" s="192">
        <v>0</v>
      </c>
      <c r="L432" s="191">
        <v>0</v>
      </c>
      <c r="M432" s="191">
        <v>0</v>
      </c>
      <c r="N432" s="191">
        <v>0</v>
      </c>
      <c r="O432" s="191">
        <v>0</v>
      </c>
    </row>
    <row r="433" spans="1:15" s="174" customFormat="1">
      <c r="A433" s="314" t="s">
        <v>612</v>
      </c>
      <c r="B433" s="313" t="s">
        <v>540</v>
      </c>
      <c r="C433" s="173" t="s">
        <v>17</v>
      </c>
      <c r="D433" s="167">
        <f t="shared" si="93"/>
        <v>674.51</v>
      </c>
      <c r="E433" s="167">
        <f t="shared" ref="E433:O433" si="113">SUM(E434:E437)</f>
        <v>0</v>
      </c>
      <c r="F433" s="167">
        <f t="shared" si="113"/>
        <v>0</v>
      </c>
      <c r="G433" s="167">
        <f t="shared" si="113"/>
        <v>0</v>
      </c>
      <c r="H433" s="167">
        <f t="shared" si="113"/>
        <v>0</v>
      </c>
      <c r="I433" s="167">
        <f t="shared" si="113"/>
        <v>0</v>
      </c>
      <c r="J433" s="190">
        <f>SUM(J434:J437)</f>
        <v>0</v>
      </c>
      <c r="K433" s="188">
        <f t="shared" si="113"/>
        <v>674.51</v>
      </c>
      <c r="L433" s="190">
        <f t="shared" si="113"/>
        <v>0</v>
      </c>
      <c r="M433" s="190">
        <f t="shared" si="113"/>
        <v>0</v>
      </c>
      <c r="N433" s="190">
        <f t="shared" si="113"/>
        <v>0</v>
      </c>
      <c r="O433" s="190">
        <f t="shared" si="113"/>
        <v>0</v>
      </c>
    </row>
    <row r="434" spans="1:15" s="171" customFormat="1" ht="30">
      <c r="A434" s="314"/>
      <c r="B434" s="313"/>
      <c r="C434" s="172" t="s">
        <v>25</v>
      </c>
      <c r="D434" s="167">
        <f t="shared" si="93"/>
        <v>0</v>
      </c>
      <c r="E434" s="168">
        <v>0</v>
      </c>
      <c r="F434" s="168">
        <v>0</v>
      </c>
      <c r="G434" s="168">
        <v>0</v>
      </c>
      <c r="H434" s="168">
        <v>0</v>
      </c>
      <c r="I434" s="168">
        <v>0</v>
      </c>
      <c r="J434" s="191">
        <v>0</v>
      </c>
      <c r="K434" s="192">
        <v>0</v>
      </c>
      <c r="L434" s="191">
        <v>0</v>
      </c>
      <c r="M434" s="191">
        <v>0</v>
      </c>
      <c r="N434" s="191">
        <v>0</v>
      </c>
      <c r="O434" s="191">
        <v>0</v>
      </c>
    </row>
    <row r="435" spans="1:15" s="171" customFormat="1">
      <c r="A435" s="314"/>
      <c r="B435" s="313"/>
      <c r="C435" s="172" t="s">
        <v>26</v>
      </c>
      <c r="D435" s="167">
        <f t="shared" si="93"/>
        <v>674.51</v>
      </c>
      <c r="E435" s="168">
        <v>0</v>
      </c>
      <c r="F435" s="168">
        <v>0</v>
      </c>
      <c r="G435" s="168">
        <v>0</v>
      </c>
      <c r="H435" s="168">
        <v>0</v>
      </c>
      <c r="I435" s="168">
        <v>0</v>
      </c>
      <c r="J435" s="191">
        <v>0</v>
      </c>
      <c r="K435" s="192">
        <v>674.51</v>
      </c>
      <c r="L435" s="191">
        <v>0</v>
      </c>
      <c r="M435" s="191">
        <v>0</v>
      </c>
      <c r="N435" s="191">
        <v>0</v>
      </c>
      <c r="O435" s="191">
        <v>0</v>
      </c>
    </row>
    <row r="436" spans="1:15" s="171" customFormat="1">
      <c r="A436" s="314"/>
      <c r="B436" s="313"/>
      <c r="C436" s="172" t="s">
        <v>27</v>
      </c>
      <c r="D436" s="167">
        <f t="shared" si="93"/>
        <v>0</v>
      </c>
      <c r="E436" s="168">
        <v>0</v>
      </c>
      <c r="F436" s="168">
        <v>0</v>
      </c>
      <c r="G436" s="168">
        <v>0</v>
      </c>
      <c r="H436" s="168">
        <v>0</v>
      </c>
      <c r="I436" s="168">
        <v>0</v>
      </c>
      <c r="J436" s="191">
        <v>0</v>
      </c>
      <c r="K436" s="191">
        <v>0</v>
      </c>
      <c r="L436" s="191">
        <v>0</v>
      </c>
      <c r="M436" s="191">
        <v>0</v>
      </c>
      <c r="N436" s="191">
        <v>0</v>
      </c>
      <c r="O436" s="191">
        <v>0</v>
      </c>
    </row>
    <row r="437" spans="1:15" s="171" customFormat="1">
      <c r="A437" s="314"/>
      <c r="B437" s="313"/>
      <c r="C437" s="172" t="s">
        <v>28</v>
      </c>
      <c r="D437" s="167">
        <f t="shared" si="93"/>
        <v>0</v>
      </c>
      <c r="E437" s="168">
        <v>0</v>
      </c>
      <c r="F437" s="168">
        <v>0</v>
      </c>
      <c r="G437" s="168">
        <v>0</v>
      </c>
      <c r="H437" s="168">
        <v>0</v>
      </c>
      <c r="I437" s="168">
        <v>0</v>
      </c>
      <c r="J437" s="191">
        <v>0</v>
      </c>
      <c r="K437" s="191">
        <v>0</v>
      </c>
      <c r="L437" s="191">
        <v>0</v>
      </c>
      <c r="M437" s="191">
        <v>0</v>
      </c>
      <c r="N437" s="191">
        <v>0</v>
      </c>
      <c r="O437" s="191">
        <v>0</v>
      </c>
    </row>
    <row r="438" spans="1:15" s="174" customFormat="1">
      <c r="A438" s="314" t="s">
        <v>613</v>
      </c>
      <c r="B438" s="313" t="s">
        <v>502</v>
      </c>
      <c r="C438" s="173" t="s">
        <v>17</v>
      </c>
      <c r="D438" s="167">
        <f t="shared" si="93"/>
        <v>739.52200000000005</v>
      </c>
      <c r="E438" s="167">
        <f t="shared" ref="E438:O438" si="114">SUM(E439:E442)</f>
        <v>0</v>
      </c>
      <c r="F438" s="167">
        <f t="shared" si="114"/>
        <v>0</v>
      </c>
      <c r="G438" s="167">
        <f t="shared" si="114"/>
        <v>0</v>
      </c>
      <c r="H438" s="167">
        <f t="shared" si="114"/>
        <v>0</v>
      </c>
      <c r="I438" s="167">
        <f t="shared" si="114"/>
        <v>739.52200000000005</v>
      </c>
      <c r="J438" s="190">
        <f t="shared" si="114"/>
        <v>0</v>
      </c>
      <c r="K438" s="190">
        <f t="shared" si="114"/>
        <v>0</v>
      </c>
      <c r="L438" s="190">
        <f t="shared" si="114"/>
        <v>0</v>
      </c>
      <c r="M438" s="190">
        <f t="shared" si="114"/>
        <v>0</v>
      </c>
      <c r="N438" s="190">
        <f t="shared" si="114"/>
        <v>0</v>
      </c>
      <c r="O438" s="190">
        <f t="shared" si="114"/>
        <v>0</v>
      </c>
    </row>
    <row r="439" spans="1:15" s="171" customFormat="1" ht="30">
      <c r="A439" s="314"/>
      <c r="B439" s="313"/>
      <c r="C439" s="172" t="s">
        <v>25</v>
      </c>
      <c r="D439" s="167">
        <f t="shared" si="93"/>
        <v>0</v>
      </c>
      <c r="E439" s="168">
        <v>0</v>
      </c>
      <c r="F439" s="168">
        <v>0</v>
      </c>
      <c r="G439" s="168">
        <v>0</v>
      </c>
      <c r="H439" s="168">
        <v>0</v>
      </c>
      <c r="I439" s="168">
        <v>0</v>
      </c>
      <c r="J439" s="191">
        <v>0</v>
      </c>
      <c r="K439" s="191">
        <v>0</v>
      </c>
      <c r="L439" s="191">
        <v>0</v>
      </c>
      <c r="M439" s="191">
        <v>0</v>
      </c>
      <c r="N439" s="191">
        <v>0</v>
      </c>
      <c r="O439" s="191">
        <v>0</v>
      </c>
    </row>
    <row r="440" spans="1:15" s="171" customFormat="1">
      <c r="A440" s="314"/>
      <c r="B440" s="313"/>
      <c r="C440" s="172" t="s">
        <v>26</v>
      </c>
      <c r="D440" s="167">
        <f t="shared" si="93"/>
        <v>739.52200000000005</v>
      </c>
      <c r="E440" s="168">
        <v>0</v>
      </c>
      <c r="F440" s="168">
        <v>0</v>
      </c>
      <c r="G440" s="168">
        <v>0</v>
      </c>
      <c r="H440" s="168">
        <v>0</v>
      </c>
      <c r="I440" s="168">
        <v>739.52200000000005</v>
      </c>
      <c r="J440" s="191">
        <v>0</v>
      </c>
      <c r="K440" s="191">
        <v>0</v>
      </c>
      <c r="L440" s="191">
        <v>0</v>
      </c>
      <c r="M440" s="191">
        <v>0</v>
      </c>
      <c r="N440" s="191">
        <v>0</v>
      </c>
      <c r="O440" s="191">
        <v>0</v>
      </c>
    </row>
    <row r="441" spans="1:15" s="171" customFormat="1">
      <c r="A441" s="314"/>
      <c r="B441" s="313"/>
      <c r="C441" s="172" t="s">
        <v>27</v>
      </c>
      <c r="D441" s="167">
        <f t="shared" si="93"/>
        <v>0</v>
      </c>
      <c r="E441" s="168">
        <v>0</v>
      </c>
      <c r="F441" s="168">
        <v>0</v>
      </c>
      <c r="G441" s="168">
        <v>0</v>
      </c>
      <c r="H441" s="168">
        <v>0</v>
      </c>
      <c r="I441" s="168">
        <v>0</v>
      </c>
      <c r="J441" s="191">
        <v>0</v>
      </c>
      <c r="K441" s="191">
        <v>0</v>
      </c>
      <c r="L441" s="191">
        <v>0</v>
      </c>
      <c r="M441" s="191">
        <v>0</v>
      </c>
      <c r="N441" s="191">
        <v>0</v>
      </c>
      <c r="O441" s="191">
        <v>0</v>
      </c>
    </row>
    <row r="442" spans="1:15" s="171" customFormat="1">
      <c r="A442" s="314"/>
      <c r="B442" s="313"/>
      <c r="C442" s="172" t="s">
        <v>28</v>
      </c>
      <c r="D442" s="167">
        <f t="shared" si="93"/>
        <v>0</v>
      </c>
      <c r="E442" s="168">
        <v>0</v>
      </c>
      <c r="F442" s="168">
        <v>0</v>
      </c>
      <c r="G442" s="168">
        <v>0</v>
      </c>
      <c r="H442" s="168">
        <v>0</v>
      </c>
      <c r="I442" s="168">
        <v>0</v>
      </c>
      <c r="J442" s="191">
        <v>0</v>
      </c>
      <c r="K442" s="191">
        <v>0</v>
      </c>
      <c r="L442" s="191">
        <v>0</v>
      </c>
      <c r="M442" s="191">
        <v>0</v>
      </c>
      <c r="N442" s="191">
        <v>0</v>
      </c>
      <c r="O442" s="191">
        <v>0</v>
      </c>
    </row>
    <row r="443" spans="1:15" s="174" customFormat="1">
      <c r="A443" s="314" t="s">
        <v>689</v>
      </c>
      <c r="B443" s="312" t="s">
        <v>497</v>
      </c>
      <c r="C443" s="173" t="s">
        <v>17</v>
      </c>
      <c r="D443" s="167">
        <f t="shared" si="93"/>
        <v>0</v>
      </c>
      <c r="E443" s="167">
        <f t="shared" ref="E443:O443" si="115">SUM(E444:E447)</f>
        <v>0</v>
      </c>
      <c r="F443" s="167">
        <f t="shared" si="115"/>
        <v>0</v>
      </c>
      <c r="G443" s="167">
        <f t="shared" si="115"/>
        <v>0</v>
      </c>
      <c r="H443" s="167">
        <f t="shared" si="115"/>
        <v>0</v>
      </c>
      <c r="I443" s="167">
        <f t="shared" si="115"/>
        <v>0</v>
      </c>
      <c r="J443" s="190">
        <f t="shared" si="115"/>
        <v>0</v>
      </c>
      <c r="K443" s="190">
        <f t="shared" si="115"/>
        <v>0</v>
      </c>
      <c r="L443" s="190">
        <f t="shared" si="115"/>
        <v>0</v>
      </c>
      <c r="M443" s="190">
        <f t="shared" si="115"/>
        <v>0</v>
      </c>
      <c r="N443" s="190">
        <f t="shared" si="115"/>
        <v>0</v>
      </c>
      <c r="O443" s="190">
        <f t="shared" si="115"/>
        <v>0</v>
      </c>
    </row>
    <row r="444" spans="1:15" s="171" customFormat="1" ht="30">
      <c r="A444" s="314"/>
      <c r="B444" s="313"/>
      <c r="C444" s="172" t="s">
        <v>25</v>
      </c>
      <c r="D444" s="167">
        <f t="shared" si="93"/>
        <v>0</v>
      </c>
      <c r="E444" s="168">
        <v>0</v>
      </c>
      <c r="F444" s="168">
        <v>0</v>
      </c>
      <c r="G444" s="168">
        <v>0</v>
      </c>
      <c r="H444" s="168">
        <v>0</v>
      </c>
      <c r="I444" s="168">
        <v>0</v>
      </c>
      <c r="J444" s="191">
        <v>0</v>
      </c>
      <c r="K444" s="191">
        <v>0</v>
      </c>
      <c r="L444" s="191">
        <v>0</v>
      </c>
      <c r="M444" s="191">
        <v>0</v>
      </c>
      <c r="N444" s="191">
        <v>0</v>
      </c>
      <c r="O444" s="191">
        <v>0</v>
      </c>
    </row>
    <row r="445" spans="1:15" s="171" customFormat="1">
      <c r="A445" s="314"/>
      <c r="B445" s="313"/>
      <c r="C445" s="172" t="s">
        <v>26</v>
      </c>
      <c r="D445" s="167">
        <f t="shared" si="93"/>
        <v>0</v>
      </c>
      <c r="E445" s="168">
        <v>0</v>
      </c>
      <c r="F445" s="168">
        <v>0</v>
      </c>
      <c r="G445" s="168">
        <v>0</v>
      </c>
      <c r="H445" s="168">
        <v>0</v>
      </c>
      <c r="I445" s="168">
        <v>0</v>
      </c>
      <c r="J445" s="191">
        <v>0</v>
      </c>
      <c r="K445" s="191">
        <v>0</v>
      </c>
      <c r="L445" s="191">
        <v>0</v>
      </c>
      <c r="M445" s="191">
        <v>0</v>
      </c>
      <c r="N445" s="191">
        <v>0</v>
      </c>
      <c r="O445" s="191">
        <v>0</v>
      </c>
    </row>
    <row r="446" spans="1:15" s="171" customFormat="1">
      <c r="A446" s="314"/>
      <c r="B446" s="313"/>
      <c r="C446" s="172" t="s">
        <v>27</v>
      </c>
      <c r="D446" s="167">
        <f t="shared" si="93"/>
        <v>0</v>
      </c>
      <c r="E446" s="168">
        <v>0</v>
      </c>
      <c r="F446" s="168">
        <v>0</v>
      </c>
      <c r="G446" s="168">
        <v>0</v>
      </c>
      <c r="H446" s="168">
        <v>0</v>
      </c>
      <c r="I446" s="168">
        <v>0</v>
      </c>
      <c r="J446" s="191">
        <v>0</v>
      </c>
      <c r="K446" s="191">
        <v>0</v>
      </c>
      <c r="L446" s="191">
        <v>0</v>
      </c>
      <c r="M446" s="191">
        <v>0</v>
      </c>
      <c r="N446" s="191">
        <v>0</v>
      </c>
      <c r="O446" s="191">
        <v>0</v>
      </c>
    </row>
    <row r="447" spans="1:15" s="171" customFormat="1">
      <c r="A447" s="314"/>
      <c r="B447" s="313"/>
      <c r="C447" s="172" t="s">
        <v>28</v>
      </c>
      <c r="D447" s="167">
        <f t="shared" si="93"/>
        <v>0</v>
      </c>
      <c r="E447" s="168">
        <v>0</v>
      </c>
      <c r="F447" s="168">
        <v>0</v>
      </c>
      <c r="G447" s="168">
        <v>0</v>
      </c>
      <c r="H447" s="168">
        <v>0</v>
      </c>
      <c r="I447" s="168">
        <v>0</v>
      </c>
      <c r="J447" s="191">
        <v>0</v>
      </c>
      <c r="K447" s="191">
        <v>0</v>
      </c>
      <c r="L447" s="191">
        <v>0</v>
      </c>
      <c r="M447" s="191">
        <v>0</v>
      </c>
      <c r="N447" s="191">
        <v>0</v>
      </c>
      <c r="O447" s="191">
        <v>0</v>
      </c>
    </row>
    <row r="448" spans="1:15" s="174" customFormat="1">
      <c r="A448" s="314" t="s">
        <v>690</v>
      </c>
      <c r="B448" s="315" t="s">
        <v>411</v>
      </c>
      <c r="C448" s="173" t="s">
        <v>17</v>
      </c>
      <c r="D448" s="167">
        <f>SUM(E448:O448)</f>
        <v>0</v>
      </c>
      <c r="E448" s="167">
        <f t="shared" ref="E448:O448" si="116">SUM(E449:E452)</f>
        <v>0</v>
      </c>
      <c r="F448" s="167">
        <f t="shared" si="116"/>
        <v>0</v>
      </c>
      <c r="G448" s="167">
        <f t="shared" si="116"/>
        <v>0</v>
      </c>
      <c r="H448" s="167">
        <f t="shared" si="116"/>
        <v>0</v>
      </c>
      <c r="I448" s="167">
        <f t="shared" si="116"/>
        <v>0</v>
      </c>
      <c r="J448" s="190">
        <f t="shared" si="116"/>
        <v>0</v>
      </c>
      <c r="K448" s="190">
        <f t="shared" si="116"/>
        <v>0</v>
      </c>
      <c r="L448" s="190">
        <f t="shared" si="116"/>
        <v>0</v>
      </c>
      <c r="M448" s="190">
        <f t="shared" si="116"/>
        <v>0</v>
      </c>
      <c r="N448" s="190">
        <f t="shared" si="116"/>
        <v>0</v>
      </c>
      <c r="O448" s="190">
        <f t="shared" si="116"/>
        <v>0</v>
      </c>
    </row>
    <row r="449" spans="1:15" s="171" customFormat="1" ht="30">
      <c r="A449" s="314"/>
      <c r="B449" s="316"/>
      <c r="C449" s="172" t="s">
        <v>25</v>
      </c>
      <c r="D449" s="167">
        <f>SUM(E449:O449)</f>
        <v>0</v>
      </c>
      <c r="E449" s="168">
        <v>0</v>
      </c>
      <c r="F449" s="168">
        <v>0</v>
      </c>
      <c r="G449" s="168">
        <v>0</v>
      </c>
      <c r="H449" s="168">
        <v>0</v>
      </c>
      <c r="I449" s="168">
        <v>0</v>
      </c>
      <c r="J449" s="191">
        <v>0</v>
      </c>
      <c r="K449" s="191">
        <v>0</v>
      </c>
      <c r="L449" s="191">
        <v>0</v>
      </c>
      <c r="M449" s="191">
        <v>0</v>
      </c>
      <c r="N449" s="191">
        <v>0</v>
      </c>
      <c r="O449" s="191">
        <v>0</v>
      </c>
    </row>
    <row r="450" spans="1:15" s="171" customFormat="1">
      <c r="A450" s="314"/>
      <c r="B450" s="316"/>
      <c r="C450" s="172" t="s">
        <v>26</v>
      </c>
      <c r="D450" s="167">
        <f>SUM(E450:O450)</f>
        <v>0</v>
      </c>
      <c r="E450" s="168">
        <v>0</v>
      </c>
      <c r="F450" s="168">
        <v>0</v>
      </c>
      <c r="G450" s="168">
        <v>0</v>
      </c>
      <c r="H450" s="168">
        <v>0</v>
      </c>
      <c r="I450" s="168">
        <v>0</v>
      </c>
      <c r="J450" s="191">
        <v>0</v>
      </c>
      <c r="K450" s="191">
        <v>0</v>
      </c>
      <c r="L450" s="191">
        <v>0</v>
      </c>
      <c r="M450" s="191">
        <v>0</v>
      </c>
      <c r="N450" s="191">
        <v>0</v>
      </c>
      <c r="O450" s="191">
        <v>0</v>
      </c>
    </row>
    <row r="451" spans="1:15" s="171" customFormat="1">
      <c r="A451" s="314"/>
      <c r="B451" s="316"/>
      <c r="C451" s="172" t="s">
        <v>27</v>
      </c>
      <c r="D451" s="167">
        <f>SUM(E451:O451)</f>
        <v>0</v>
      </c>
      <c r="E451" s="168">
        <v>0</v>
      </c>
      <c r="F451" s="168">
        <v>0</v>
      </c>
      <c r="G451" s="168">
        <v>0</v>
      </c>
      <c r="H451" s="168">
        <v>0</v>
      </c>
      <c r="I451" s="168">
        <v>0</v>
      </c>
      <c r="J451" s="191">
        <v>0</v>
      </c>
      <c r="K451" s="191">
        <v>0</v>
      </c>
      <c r="L451" s="191">
        <v>0</v>
      </c>
      <c r="M451" s="191">
        <v>0</v>
      </c>
      <c r="N451" s="191">
        <v>0</v>
      </c>
      <c r="O451" s="191">
        <v>0</v>
      </c>
    </row>
    <row r="452" spans="1:15" s="171" customFormat="1">
      <c r="A452" s="314"/>
      <c r="B452" s="317"/>
      <c r="C452" s="172" t="s">
        <v>28</v>
      </c>
      <c r="D452" s="167">
        <f>SUM(E452:O452)</f>
        <v>0</v>
      </c>
      <c r="E452" s="168">
        <v>0</v>
      </c>
      <c r="F452" s="168">
        <v>0</v>
      </c>
      <c r="G452" s="168">
        <v>0</v>
      </c>
      <c r="H452" s="168">
        <v>0</v>
      </c>
      <c r="I452" s="168">
        <v>0</v>
      </c>
      <c r="J452" s="191">
        <v>0</v>
      </c>
      <c r="K452" s="191">
        <v>0</v>
      </c>
      <c r="L452" s="191">
        <v>0</v>
      </c>
      <c r="M452" s="191">
        <v>0</v>
      </c>
      <c r="N452" s="191">
        <v>0</v>
      </c>
      <c r="O452" s="191">
        <v>0</v>
      </c>
    </row>
    <row r="453" spans="1:15" s="174" customFormat="1">
      <c r="A453" s="314" t="s">
        <v>316</v>
      </c>
      <c r="B453" s="312" t="s">
        <v>630</v>
      </c>
      <c r="C453" s="173" t="s">
        <v>17</v>
      </c>
      <c r="D453" s="167">
        <f t="shared" si="93"/>
        <v>2870</v>
      </c>
      <c r="E453" s="167">
        <f t="shared" ref="E453:O453" si="117">SUM(E454:E457)</f>
        <v>0</v>
      </c>
      <c r="F453" s="167">
        <f t="shared" si="117"/>
        <v>0</v>
      </c>
      <c r="G453" s="167">
        <f t="shared" si="117"/>
        <v>0</v>
      </c>
      <c r="H453" s="167">
        <f t="shared" si="117"/>
        <v>2870</v>
      </c>
      <c r="I453" s="167">
        <f t="shared" si="117"/>
        <v>0</v>
      </c>
      <c r="J453" s="190">
        <f t="shared" si="117"/>
        <v>0</v>
      </c>
      <c r="K453" s="190">
        <f t="shared" si="117"/>
        <v>0</v>
      </c>
      <c r="L453" s="190">
        <f t="shared" si="117"/>
        <v>0</v>
      </c>
      <c r="M453" s="190">
        <f t="shared" si="117"/>
        <v>0</v>
      </c>
      <c r="N453" s="190">
        <f t="shared" si="117"/>
        <v>0</v>
      </c>
      <c r="O453" s="190">
        <f t="shared" si="117"/>
        <v>0</v>
      </c>
    </row>
    <row r="454" spans="1:15" s="171" customFormat="1" ht="30">
      <c r="A454" s="314"/>
      <c r="B454" s="313"/>
      <c r="C454" s="172" t="s">
        <v>25</v>
      </c>
      <c r="D454" s="167">
        <f t="shared" si="93"/>
        <v>0</v>
      </c>
      <c r="E454" s="168">
        <v>0</v>
      </c>
      <c r="F454" s="168">
        <v>0</v>
      </c>
      <c r="G454" s="168">
        <v>0</v>
      </c>
      <c r="H454" s="168">
        <v>0</v>
      </c>
      <c r="I454" s="168">
        <v>0</v>
      </c>
      <c r="J454" s="191">
        <v>0</v>
      </c>
      <c r="K454" s="191">
        <v>0</v>
      </c>
      <c r="L454" s="191">
        <v>0</v>
      </c>
      <c r="M454" s="191">
        <v>0</v>
      </c>
      <c r="N454" s="191">
        <v>0</v>
      </c>
      <c r="O454" s="191">
        <v>0</v>
      </c>
    </row>
    <row r="455" spans="1:15" s="171" customFormat="1">
      <c r="A455" s="314"/>
      <c r="B455" s="313"/>
      <c r="C455" s="172" t="s">
        <v>26</v>
      </c>
      <c r="D455" s="167">
        <f t="shared" si="93"/>
        <v>0</v>
      </c>
      <c r="E455" s="168">
        <v>0</v>
      </c>
      <c r="F455" s="168">
        <v>0</v>
      </c>
      <c r="G455" s="168">
        <v>0</v>
      </c>
      <c r="H455" s="168">
        <v>0</v>
      </c>
      <c r="I455" s="168">
        <v>0</v>
      </c>
      <c r="J455" s="191">
        <v>0</v>
      </c>
      <c r="K455" s="191">
        <v>0</v>
      </c>
      <c r="L455" s="191">
        <v>0</v>
      </c>
      <c r="M455" s="191">
        <v>0</v>
      </c>
      <c r="N455" s="191">
        <v>0</v>
      </c>
      <c r="O455" s="191">
        <v>0</v>
      </c>
    </row>
    <row r="456" spans="1:15" s="171" customFormat="1">
      <c r="A456" s="314"/>
      <c r="B456" s="313"/>
      <c r="C456" s="172" t="s">
        <v>27</v>
      </c>
      <c r="D456" s="167">
        <f t="shared" si="93"/>
        <v>2870</v>
      </c>
      <c r="E456" s="168">
        <f>п2!I144</f>
        <v>0</v>
      </c>
      <c r="F456" s="168">
        <v>0</v>
      </c>
      <c r="G456" s="168">
        <f>п2!K93</f>
        <v>0</v>
      </c>
      <c r="H456" s="168">
        <v>2870</v>
      </c>
      <c r="I456" s="168">
        <v>0</v>
      </c>
      <c r="J456" s="191">
        <v>0</v>
      </c>
      <c r="K456" s="191">
        <v>0</v>
      </c>
      <c r="L456" s="191">
        <v>0</v>
      </c>
      <c r="M456" s="191">
        <v>0</v>
      </c>
      <c r="N456" s="191">
        <v>0</v>
      </c>
      <c r="O456" s="191">
        <v>0</v>
      </c>
    </row>
    <row r="457" spans="1:15" s="171" customFormat="1">
      <c r="A457" s="314"/>
      <c r="B457" s="313"/>
      <c r="C457" s="172" t="s">
        <v>28</v>
      </c>
      <c r="D457" s="167">
        <f t="shared" si="93"/>
        <v>0</v>
      </c>
      <c r="E457" s="168">
        <v>0</v>
      </c>
      <c r="F457" s="168">
        <v>0</v>
      </c>
      <c r="G457" s="168">
        <f>п2!K148</f>
        <v>0</v>
      </c>
      <c r="H457" s="168">
        <v>0</v>
      </c>
      <c r="I457" s="168">
        <v>0</v>
      </c>
      <c r="J457" s="191">
        <v>0</v>
      </c>
      <c r="K457" s="191">
        <v>0</v>
      </c>
      <c r="L457" s="191">
        <v>0</v>
      </c>
      <c r="M457" s="191">
        <v>0</v>
      </c>
      <c r="N457" s="191">
        <v>0</v>
      </c>
      <c r="O457" s="191">
        <v>0</v>
      </c>
    </row>
    <row r="458" spans="1:15" s="174" customFormat="1">
      <c r="A458" s="314" t="s">
        <v>319</v>
      </c>
      <c r="B458" s="313" t="s">
        <v>323</v>
      </c>
      <c r="C458" s="173" t="s">
        <v>17</v>
      </c>
      <c r="D458" s="167">
        <f t="shared" si="93"/>
        <v>3953.25</v>
      </c>
      <c r="E458" s="167">
        <f t="shared" ref="E458:O458" si="118">SUM(E459:E462)</f>
        <v>0</v>
      </c>
      <c r="F458" s="167">
        <f t="shared" si="118"/>
        <v>0</v>
      </c>
      <c r="G458" s="167">
        <f t="shared" si="118"/>
        <v>0</v>
      </c>
      <c r="H458" s="167">
        <f t="shared" si="118"/>
        <v>1185.9749999999999</v>
      </c>
      <c r="I458" s="167">
        <f t="shared" si="118"/>
        <v>2767.2750000000001</v>
      </c>
      <c r="J458" s="190">
        <f t="shared" si="118"/>
        <v>0</v>
      </c>
      <c r="K458" s="190">
        <f t="shared" si="118"/>
        <v>0</v>
      </c>
      <c r="L458" s="190">
        <f t="shared" si="118"/>
        <v>0</v>
      </c>
      <c r="M458" s="190">
        <f t="shared" si="118"/>
        <v>0</v>
      </c>
      <c r="N458" s="190">
        <f t="shared" si="118"/>
        <v>0</v>
      </c>
      <c r="O458" s="190">
        <f t="shared" si="118"/>
        <v>0</v>
      </c>
    </row>
    <row r="459" spans="1:15" s="171" customFormat="1" ht="30">
      <c r="A459" s="314"/>
      <c r="B459" s="313"/>
      <c r="C459" s="172" t="s">
        <v>25</v>
      </c>
      <c r="D459" s="167">
        <f t="shared" si="93"/>
        <v>0</v>
      </c>
      <c r="E459" s="168">
        <v>0</v>
      </c>
      <c r="F459" s="168">
        <v>0</v>
      </c>
      <c r="G459" s="168">
        <v>0</v>
      </c>
      <c r="H459" s="168">
        <v>0</v>
      </c>
      <c r="I459" s="168">
        <v>0</v>
      </c>
      <c r="J459" s="191">
        <v>0</v>
      </c>
      <c r="K459" s="191">
        <v>0</v>
      </c>
      <c r="L459" s="191">
        <v>0</v>
      </c>
      <c r="M459" s="191">
        <v>0</v>
      </c>
      <c r="N459" s="191">
        <v>0</v>
      </c>
      <c r="O459" s="191">
        <v>0</v>
      </c>
    </row>
    <row r="460" spans="1:15" s="171" customFormat="1">
      <c r="A460" s="314"/>
      <c r="B460" s="313"/>
      <c r="C460" s="172" t="s">
        <v>26</v>
      </c>
      <c r="D460" s="167">
        <f>SUM(E460:O460)</f>
        <v>3558.9250000000002</v>
      </c>
      <c r="E460" s="168">
        <v>0</v>
      </c>
      <c r="F460" s="168">
        <v>0</v>
      </c>
      <c r="G460" s="168">
        <v>0</v>
      </c>
      <c r="H460" s="168">
        <v>1068.3779999999999</v>
      </c>
      <c r="I460" s="168">
        <v>2490.547</v>
      </c>
      <c r="J460" s="191">
        <v>0</v>
      </c>
      <c r="K460" s="191">
        <v>0</v>
      </c>
      <c r="L460" s="191">
        <v>0</v>
      </c>
      <c r="M460" s="191">
        <v>0</v>
      </c>
      <c r="N460" s="191">
        <v>0</v>
      </c>
      <c r="O460" s="191">
        <v>0</v>
      </c>
    </row>
    <row r="461" spans="1:15" s="171" customFormat="1">
      <c r="A461" s="314"/>
      <c r="B461" s="313"/>
      <c r="C461" s="172" t="s">
        <v>27</v>
      </c>
      <c r="D461" s="167">
        <f>SUM(E461:O461)</f>
        <v>394.32499999999999</v>
      </c>
      <c r="E461" s="168">
        <f>п2!I149</f>
        <v>0</v>
      </c>
      <c r="F461" s="168">
        <v>0</v>
      </c>
      <c r="G461" s="168">
        <f>п2!K98</f>
        <v>0</v>
      </c>
      <c r="H461" s="168">
        <f>1185.975-H460</f>
        <v>117.59699999999998</v>
      </c>
      <c r="I461" s="168">
        <v>276.72800000000001</v>
      </c>
      <c r="J461" s="191">
        <v>0</v>
      </c>
      <c r="K461" s="191">
        <v>0</v>
      </c>
      <c r="L461" s="191">
        <v>0</v>
      </c>
      <c r="M461" s="191">
        <v>0</v>
      </c>
      <c r="N461" s="191">
        <v>0</v>
      </c>
      <c r="O461" s="191">
        <v>0</v>
      </c>
    </row>
    <row r="462" spans="1:15" s="171" customFormat="1">
      <c r="A462" s="314"/>
      <c r="B462" s="313"/>
      <c r="C462" s="172" t="s">
        <v>28</v>
      </c>
      <c r="D462" s="167">
        <f t="shared" si="93"/>
        <v>0</v>
      </c>
      <c r="E462" s="168">
        <v>0</v>
      </c>
      <c r="F462" s="168">
        <v>0</v>
      </c>
      <c r="G462" s="168">
        <f>п2!K153</f>
        <v>0</v>
      </c>
      <c r="H462" s="168">
        <v>0</v>
      </c>
      <c r="I462" s="168">
        <v>0</v>
      </c>
      <c r="J462" s="191">
        <v>0</v>
      </c>
      <c r="K462" s="191">
        <v>0</v>
      </c>
      <c r="L462" s="191">
        <v>0</v>
      </c>
      <c r="M462" s="191">
        <v>0</v>
      </c>
      <c r="N462" s="191">
        <v>0</v>
      </c>
      <c r="O462" s="191">
        <v>0</v>
      </c>
    </row>
    <row r="463" spans="1:15" s="174" customFormat="1">
      <c r="A463" s="314" t="s">
        <v>321</v>
      </c>
      <c r="B463" s="313" t="s">
        <v>356</v>
      </c>
      <c r="C463" s="173" t="s">
        <v>17</v>
      </c>
      <c r="D463" s="167">
        <f t="shared" si="93"/>
        <v>1200</v>
      </c>
      <c r="E463" s="167">
        <f t="shared" ref="E463:O463" si="119">SUM(E464:E467)</f>
        <v>0</v>
      </c>
      <c r="F463" s="167">
        <f t="shared" si="119"/>
        <v>0</v>
      </c>
      <c r="G463" s="167">
        <f t="shared" si="119"/>
        <v>0</v>
      </c>
      <c r="H463" s="167">
        <f t="shared" si="119"/>
        <v>360</v>
      </c>
      <c r="I463" s="167">
        <f t="shared" si="119"/>
        <v>840</v>
      </c>
      <c r="J463" s="190">
        <f t="shared" si="119"/>
        <v>0</v>
      </c>
      <c r="K463" s="190">
        <f t="shared" si="119"/>
        <v>0</v>
      </c>
      <c r="L463" s="190">
        <f t="shared" si="119"/>
        <v>0</v>
      </c>
      <c r="M463" s="190">
        <f t="shared" si="119"/>
        <v>0</v>
      </c>
      <c r="N463" s="190">
        <f t="shared" si="119"/>
        <v>0</v>
      </c>
      <c r="O463" s="190">
        <f t="shared" si="119"/>
        <v>0</v>
      </c>
    </row>
    <row r="464" spans="1:15" s="171" customFormat="1" ht="30">
      <c r="A464" s="314"/>
      <c r="B464" s="313"/>
      <c r="C464" s="172" t="s">
        <v>25</v>
      </c>
      <c r="D464" s="167">
        <f t="shared" si="93"/>
        <v>0</v>
      </c>
      <c r="E464" s="168">
        <v>0</v>
      </c>
      <c r="F464" s="168">
        <v>0</v>
      </c>
      <c r="G464" s="168">
        <v>0</v>
      </c>
      <c r="H464" s="168">
        <v>0</v>
      </c>
      <c r="I464" s="168">
        <v>0</v>
      </c>
      <c r="J464" s="191">
        <v>0</v>
      </c>
      <c r="K464" s="191">
        <v>0</v>
      </c>
      <c r="L464" s="191">
        <v>0</v>
      </c>
      <c r="M464" s="191">
        <v>0</v>
      </c>
      <c r="N464" s="191">
        <v>0</v>
      </c>
      <c r="O464" s="191">
        <v>0</v>
      </c>
    </row>
    <row r="465" spans="1:15" s="171" customFormat="1">
      <c r="A465" s="314"/>
      <c r="B465" s="313"/>
      <c r="C465" s="172" t="s">
        <v>26</v>
      </c>
      <c r="D465" s="167">
        <f t="shared" si="93"/>
        <v>0</v>
      </c>
      <c r="E465" s="168">
        <v>0</v>
      </c>
      <c r="F465" s="168">
        <v>0</v>
      </c>
      <c r="G465" s="168">
        <v>0</v>
      </c>
      <c r="H465" s="168">
        <v>0</v>
      </c>
      <c r="I465" s="168">
        <v>0</v>
      </c>
      <c r="J465" s="191">
        <v>0</v>
      </c>
      <c r="K465" s="191">
        <v>0</v>
      </c>
      <c r="L465" s="191">
        <v>0</v>
      </c>
      <c r="M465" s="191">
        <v>0</v>
      </c>
      <c r="N465" s="191">
        <v>0</v>
      </c>
      <c r="O465" s="191">
        <v>0</v>
      </c>
    </row>
    <row r="466" spans="1:15" s="171" customFormat="1">
      <c r="A466" s="314"/>
      <c r="B466" s="313"/>
      <c r="C466" s="172" t="s">
        <v>27</v>
      </c>
      <c r="D466" s="167">
        <f>SUM(E466:O466)</f>
        <v>1200</v>
      </c>
      <c r="E466" s="168">
        <f>п2!I149</f>
        <v>0</v>
      </c>
      <c r="F466" s="168">
        <v>0</v>
      </c>
      <c r="G466" s="168">
        <f>п2!K98</f>
        <v>0</v>
      </c>
      <c r="H466" s="168">
        <v>360</v>
      </c>
      <c r="I466" s="168">
        <v>840</v>
      </c>
      <c r="J466" s="191">
        <v>0</v>
      </c>
      <c r="K466" s="191">
        <v>0</v>
      </c>
      <c r="L466" s="191">
        <v>0</v>
      </c>
      <c r="M466" s="191">
        <v>0</v>
      </c>
      <c r="N466" s="191">
        <v>0</v>
      </c>
      <c r="O466" s="191">
        <v>0</v>
      </c>
    </row>
    <row r="467" spans="1:15" s="171" customFormat="1">
      <c r="A467" s="314"/>
      <c r="B467" s="313"/>
      <c r="C467" s="172" t="s">
        <v>28</v>
      </c>
      <c r="D467" s="167">
        <f t="shared" ref="D467:D472" si="120">SUM(E467:O467)</f>
        <v>0</v>
      </c>
      <c r="E467" s="168">
        <v>0</v>
      </c>
      <c r="F467" s="168">
        <v>0</v>
      </c>
      <c r="G467" s="168">
        <f>п2!K153</f>
        <v>0</v>
      </c>
      <c r="H467" s="168">
        <v>0</v>
      </c>
      <c r="I467" s="168">
        <v>0</v>
      </c>
      <c r="J467" s="191">
        <v>0</v>
      </c>
      <c r="K467" s="191">
        <v>0</v>
      </c>
      <c r="L467" s="191">
        <v>0</v>
      </c>
      <c r="M467" s="191">
        <v>0</v>
      </c>
      <c r="N467" s="191">
        <v>0</v>
      </c>
      <c r="O467" s="191">
        <v>0</v>
      </c>
    </row>
    <row r="468" spans="1:15" s="174" customFormat="1">
      <c r="A468" s="309" t="s">
        <v>326</v>
      </c>
      <c r="B468" s="313" t="s">
        <v>330</v>
      </c>
      <c r="C468" s="173" t="s">
        <v>17</v>
      </c>
      <c r="D468" s="167">
        <f t="shared" si="120"/>
        <v>162</v>
      </c>
      <c r="E468" s="167">
        <f t="shared" ref="E468:O468" si="121">SUM(E469:E472)</f>
        <v>0</v>
      </c>
      <c r="F468" s="167">
        <f t="shared" si="121"/>
        <v>0</v>
      </c>
      <c r="G468" s="167">
        <f t="shared" si="121"/>
        <v>0</v>
      </c>
      <c r="H468" s="167">
        <f t="shared" si="121"/>
        <v>162</v>
      </c>
      <c r="I468" s="167">
        <f t="shared" si="121"/>
        <v>0</v>
      </c>
      <c r="J468" s="190">
        <f t="shared" si="121"/>
        <v>0</v>
      </c>
      <c r="K468" s="190">
        <f t="shared" si="121"/>
        <v>0</v>
      </c>
      <c r="L468" s="190">
        <f t="shared" si="121"/>
        <v>0</v>
      </c>
      <c r="M468" s="190">
        <f t="shared" si="121"/>
        <v>0</v>
      </c>
      <c r="N468" s="190">
        <f t="shared" si="121"/>
        <v>0</v>
      </c>
      <c r="O468" s="190">
        <f t="shared" si="121"/>
        <v>0</v>
      </c>
    </row>
    <row r="469" spans="1:15" s="171" customFormat="1" ht="30">
      <c r="A469" s="310"/>
      <c r="B469" s="313"/>
      <c r="C469" s="172" t="s">
        <v>25</v>
      </c>
      <c r="D469" s="167">
        <f t="shared" si="120"/>
        <v>0</v>
      </c>
      <c r="E469" s="168">
        <v>0</v>
      </c>
      <c r="F469" s="168">
        <v>0</v>
      </c>
      <c r="G469" s="168">
        <v>0</v>
      </c>
      <c r="H469" s="168">
        <v>0</v>
      </c>
      <c r="I469" s="168">
        <v>0</v>
      </c>
      <c r="J469" s="191">
        <v>0</v>
      </c>
      <c r="K469" s="191">
        <v>0</v>
      </c>
      <c r="L469" s="191">
        <v>0</v>
      </c>
      <c r="M469" s="191">
        <v>0</v>
      </c>
      <c r="N469" s="191">
        <v>0</v>
      </c>
      <c r="O469" s="191">
        <v>0</v>
      </c>
    </row>
    <row r="470" spans="1:15" s="171" customFormat="1">
      <c r="A470" s="310"/>
      <c r="B470" s="313"/>
      <c r="C470" s="172" t="s">
        <v>26</v>
      </c>
      <c r="D470" s="167">
        <f t="shared" si="120"/>
        <v>0</v>
      </c>
      <c r="E470" s="168">
        <v>0</v>
      </c>
      <c r="F470" s="168">
        <v>0</v>
      </c>
      <c r="G470" s="168">
        <v>0</v>
      </c>
      <c r="H470" s="168">
        <v>0</v>
      </c>
      <c r="I470" s="168">
        <v>0</v>
      </c>
      <c r="J470" s="191">
        <v>0</v>
      </c>
      <c r="K470" s="191">
        <v>0</v>
      </c>
      <c r="L470" s="191">
        <v>0</v>
      </c>
      <c r="M470" s="191">
        <v>0</v>
      </c>
      <c r="N470" s="191">
        <v>0</v>
      </c>
      <c r="O470" s="191">
        <v>0</v>
      </c>
    </row>
    <row r="471" spans="1:15" s="171" customFormat="1">
      <c r="A471" s="310"/>
      <c r="B471" s="313"/>
      <c r="C471" s="172" t="s">
        <v>27</v>
      </c>
      <c r="D471" s="167">
        <f t="shared" si="120"/>
        <v>162</v>
      </c>
      <c r="E471" s="168">
        <f>п2!I154</f>
        <v>0</v>
      </c>
      <c r="F471" s="168">
        <v>0</v>
      </c>
      <c r="G471" s="168">
        <f>п2!K103</f>
        <v>0</v>
      </c>
      <c r="H471" s="168">
        <v>162</v>
      </c>
      <c r="I471" s="168">
        <v>0</v>
      </c>
      <c r="J471" s="191">
        <v>0</v>
      </c>
      <c r="K471" s="191">
        <v>0</v>
      </c>
      <c r="L471" s="191">
        <v>0</v>
      </c>
      <c r="M471" s="191">
        <v>0</v>
      </c>
      <c r="N471" s="191">
        <v>0</v>
      </c>
      <c r="O471" s="191">
        <v>0</v>
      </c>
    </row>
    <row r="472" spans="1:15" s="171" customFormat="1">
      <c r="A472" s="311"/>
      <c r="B472" s="313"/>
      <c r="C472" s="172" t="s">
        <v>28</v>
      </c>
      <c r="D472" s="167">
        <f t="shared" si="120"/>
        <v>0</v>
      </c>
      <c r="E472" s="168">
        <v>0</v>
      </c>
      <c r="F472" s="168">
        <v>0</v>
      </c>
      <c r="G472" s="168">
        <f>п2!K158</f>
        <v>0</v>
      </c>
      <c r="H472" s="168">
        <v>0</v>
      </c>
      <c r="I472" s="168">
        <v>0</v>
      </c>
      <c r="J472" s="191">
        <v>0</v>
      </c>
      <c r="K472" s="191">
        <v>0</v>
      </c>
      <c r="L472" s="191">
        <v>0</v>
      </c>
      <c r="M472" s="191">
        <v>0</v>
      </c>
      <c r="N472" s="191">
        <v>0</v>
      </c>
      <c r="O472" s="191">
        <v>0</v>
      </c>
    </row>
    <row r="473" spans="1:15" s="174" customFormat="1">
      <c r="A473" s="309" t="s">
        <v>329</v>
      </c>
      <c r="B473" s="313" t="s">
        <v>541</v>
      </c>
      <c r="C473" s="173" t="s">
        <v>17</v>
      </c>
      <c r="D473" s="167">
        <f t="shared" ref="D473:D517" si="122">SUM(E473:O473)</f>
        <v>299</v>
      </c>
      <c r="E473" s="167">
        <f t="shared" ref="E473:O473" si="123">SUM(E474:E477)</f>
        <v>0</v>
      </c>
      <c r="F473" s="167">
        <f t="shared" si="123"/>
        <v>0</v>
      </c>
      <c r="G473" s="167">
        <f t="shared" si="123"/>
        <v>0</v>
      </c>
      <c r="H473" s="167">
        <f t="shared" si="123"/>
        <v>0</v>
      </c>
      <c r="I473" s="167">
        <f t="shared" si="123"/>
        <v>299</v>
      </c>
      <c r="J473" s="190">
        <f t="shared" si="123"/>
        <v>0</v>
      </c>
      <c r="K473" s="190">
        <f t="shared" si="123"/>
        <v>0</v>
      </c>
      <c r="L473" s="190">
        <f t="shared" si="123"/>
        <v>0</v>
      </c>
      <c r="M473" s="190">
        <f t="shared" si="123"/>
        <v>0</v>
      </c>
      <c r="N473" s="190">
        <f t="shared" si="123"/>
        <v>0</v>
      </c>
      <c r="O473" s="190">
        <f t="shared" si="123"/>
        <v>0</v>
      </c>
    </row>
    <row r="474" spans="1:15" s="171" customFormat="1" ht="30">
      <c r="A474" s="310"/>
      <c r="B474" s="313"/>
      <c r="C474" s="172" t="s">
        <v>25</v>
      </c>
      <c r="D474" s="167">
        <f t="shared" si="122"/>
        <v>0</v>
      </c>
      <c r="E474" s="168">
        <v>0</v>
      </c>
      <c r="F474" s="168">
        <v>0</v>
      </c>
      <c r="G474" s="168">
        <v>0</v>
      </c>
      <c r="H474" s="168">
        <v>0</v>
      </c>
      <c r="I474" s="168">
        <v>0</v>
      </c>
      <c r="J474" s="191">
        <v>0</v>
      </c>
      <c r="K474" s="191">
        <v>0</v>
      </c>
      <c r="L474" s="191">
        <v>0</v>
      </c>
      <c r="M474" s="191">
        <v>0</v>
      </c>
      <c r="N474" s="191">
        <v>0</v>
      </c>
      <c r="O474" s="191">
        <v>0</v>
      </c>
    </row>
    <row r="475" spans="1:15" s="171" customFormat="1">
      <c r="A475" s="310"/>
      <c r="B475" s="313"/>
      <c r="C475" s="172" t="s">
        <v>26</v>
      </c>
      <c r="D475" s="167">
        <f t="shared" si="122"/>
        <v>299</v>
      </c>
      <c r="E475" s="168">
        <v>0</v>
      </c>
      <c r="F475" s="168">
        <v>0</v>
      </c>
      <c r="G475" s="168">
        <v>0</v>
      </c>
      <c r="H475" s="168">
        <v>0</v>
      </c>
      <c r="I475" s="168">
        <v>299</v>
      </c>
      <c r="J475" s="191">
        <v>0</v>
      </c>
      <c r="K475" s="191">
        <v>0</v>
      </c>
      <c r="L475" s="191">
        <v>0</v>
      </c>
      <c r="M475" s="191">
        <v>0</v>
      </c>
      <c r="N475" s="191">
        <v>0</v>
      </c>
      <c r="O475" s="191">
        <v>0</v>
      </c>
    </row>
    <row r="476" spans="1:15" s="171" customFormat="1">
      <c r="A476" s="310"/>
      <c r="B476" s="313"/>
      <c r="C476" s="172" t="s">
        <v>27</v>
      </c>
      <c r="D476" s="167">
        <f t="shared" si="122"/>
        <v>0</v>
      </c>
      <c r="E476" s="168">
        <f>п2!I159</f>
        <v>0</v>
      </c>
      <c r="F476" s="168">
        <v>0</v>
      </c>
      <c r="G476" s="168">
        <f>п2!K108</f>
        <v>0</v>
      </c>
      <c r="H476" s="168">
        <v>0</v>
      </c>
      <c r="I476" s="168">
        <v>0</v>
      </c>
      <c r="J476" s="191">
        <v>0</v>
      </c>
      <c r="K476" s="191">
        <v>0</v>
      </c>
      <c r="L476" s="191">
        <v>0</v>
      </c>
      <c r="M476" s="191">
        <v>0</v>
      </c>
      <c r="N476" s="191">
        <v>0</v>
      </c>
      <c r="O476" s="191">
        <v>0</v>
      </c>
    </row>
    <row r="477" spans="1:15" s="171" customFormat="1">
      <c r="A477" s="311"/>
      <c r="B477" s="313"/>
      <c r="C477" s="172" t="s">
        <v>28</v>
      </c>
      <c r="D477" s="167">
        <f t="shared" si="122"/>
        <v>0</v>
      </c>
      <c r="E477" s="168">
        <v>0</v>
      </c>
      <c r="F477" s="168">
        <v>0</v>
      </c>
      <c r="G477" s="168">
        <f>п2!K163</f>
        <v>0</v>
      </c>
      <c r="H477" s="168">
        <v>0</v>
      </c>
      <c r="I477" s="168">
        <v>0</v>
      </c>
      <c r="J477" s="191">
        <v>0</v>
      </c>
      <c r="K477" s="191">
        <v>0</v>
      </c>
      <c r="L477" s="191">
        <v>0</v>
      </c>
      <c r="M477" s="191">
        <v>0</v>
      </c>
      <c r="N477" s="191">
        <v>0</v>
      </c>
      <c r="O477" s="191">
        <v>0</v>
      </c>
    </row>
    <row r="478" spans="1:15" s="174" customFormat="1">
      <c r="A478" s="309" t="s">
        <v>331</v>
      </c>
      <c r="B478" s="313" t="s">
        <v>421</v>
      </c>
      <c r="C478" s="173" t="s">
        <v>17</v>
      </c>
      <c r="D478" s="167">
        <f t="shared" si="122"/>
        <v>38</v>
      </c>
      <c r="E478" s="167">
        <f t="shared" ref="E478:O478" si="124">SUM(E479:E482)</f>
        <v>0</v>
      </c>
      <c r="F478" s="167">
        <f t="shared" si="124"/>
        <v>0</v>
      </c>
      <c r="G478" s="167">
        <f t="shared" si="124"/>
        <v>0</v>
      </c>
      <c r="H478" s="167">
        <f t="shared" si="124"/>
        <v>0</v>
      </c>
      <c r="I478" s="167">
        <f t="shared" si="124"/>
        <v>38</v>
      </c>
      <c r="J478" s="190">
        <f t="shared" si="124"/>
        <v>0</v>
      </c>
      <c r="K478" s="190">
        <f t="shared" si="124"/>
        <v>0</v>
      </c>
      <c r="L478" s="190">
        <f t="shared" si="124"/>
        <v>0</v>
      </c>
      <c r="M478" s="190">
        <f t="shared" si="124"/>
        <v>0</v>
      </c>
      <c r="N478" s="190">
        <f t="shared" si="124"/>
        <v>0</v>
      </c>
      <c r="O478" s="190">
        <f t="shared" si="124"/>
        <v>0</v>
      </c>
    </row>
    <row r="479" spans="1:15" s="171" customFormat="1" ht="30">
      <c r="A479" s="310"/>
      <c r="B479" s="313"/>
      <c r="C479" s="172" t="s">
        <v>25</v>
      </c>
      <c r="D479" s="167">
        <f t="shared" si="122"/>
        <v>0</v>
      </c>
      <c r="E479" s="168">
        <v>0</v>
      </c>
      <c r="F479" s="168">
        <v>0</v>
      </c>
      <c r="G479" s="168">
        <v>0</v>
      </c>
      <c r="H479" s="168">
        <v>0</v>
      </c>
      <c r="I479" s="168">
        <v>0</v>
      </c>
      <c r="J479" s="191">
        <v>0</v>
      </c>
      <c r="K479" s="191">
        <v>0</v>
      </c>
      <c r="L479" s="191">
        <v>0</v>
      </c>
      <c r="M479" s="191">
        <v>0</v>
      </c>
      <c r="N479" s="191">
        <v>0</v>
      </c>
      <c r="O479" s="191">
        <v>0</v>
      </c>
    </row>
    <row r="480" spans="1:15" s="171" customFormat="1">
      <c r="A480" s="310"/>
      <c r="B480" s="313"/>
      <c r="C480" s="172" t="s">
        <v>26</v>
      </c>
      <c r="D480" s="167">
        <f t="shared" si="122"/>
        <v>0</v>
      </c>
      <c r="E480" s="168">
        <v>0</v>
      </c>
      <c r="F480" s="168">
        <v>0</v>
      </c>
      <c r="G480" s="168">
        <v>0</v>
      </c>
      <c r="H480" s="168">
        <v>0</v>
      </c>
      <c r="I480" s="168">
        <v>0</v>
      </c>
      <c r="J480" s="191">
        <v>0</v>
      </c>
      <c r="K480" s="191">
        <v>0</v>
      </c>
      <c r="L480" s="191">
        <v>0</v>
      </c>
      <c r="M480" s="191">
        <v>0</v>
      </c>
      <c r="N480" s="191">
        <v>0</v>
      </c>
      <c r="O480" s="191">
        <v>0</v>
      </c>
    </row>
    <row r="481" spans="1:15" s="171" customFormat="1">
      <c r="A481" s="310"/>
      <c r="B481" s="313"/>
      <c r="C481" s="172" t="s">
        <v>27</v>
      </c>
      <c r="D481" s="167">
        <f t="shared" si="122"/>
        <v>38</v>
      </c>
      <c r="E481" s="168">
        <f>п2!I164</f>
        <v>0</v>
      </c>
      <c r="F481" s="168">
        <v>0</v>
      </c>
      <c r="G481" s="168">
        <f>п2!K113</f>
        <v>0</v>
      </c>
      <c r="H481" s="168">
        <v>0</v>
      </c>
      <c r="I481" s="168">
        <v>38</v>
      </c>
      <c r="J481" s="191">
        <v>0</v>
      </c>
      <c r="K481" s="191">
        <v>0</v>
      </c>
      <c r="L481" s="191">
        <v>0</v>
      </c>
      <c r="M481" s="191">
        <v>0</v>
      </c>
      <c r="N481" s="191">
        <v>0</v>
      </c>
      <c r="O481" s="191">
        <v>0</v>
      </c>
    </row>
    <row r="482" spans="1:15" s="171" customFormat="1">
      <c r="A482" s="311"/>
      <c r="B482" s="313"/>
      <c r="C482" s="172" t="s">
        <v>28</v>
      </c>
      <c r="D482" s="167">
        <f t="shared" si="122"/>
        <v>0</v>
      </c>
      <c r="E482" s="168">
        <v>0</v>
      </c>
      <c r="F482" s="168">
        <v>0</v>
      </c>
      <c r="G482" s="168">
        <f>п2!K168</f>
        <v>0</v>
      </c>
      <c r="H482" s="168">
        <v>0</v>
      </c>
      <c r="I482" s="168">
        <v>0</v>
      </c>
      <c r="J482" s="191">
        <v>0</v>
      </c>
      <c r="K482" s="191">
        <v>0</v>
      </c>
      <c r="L482" s="191">
        <v>0</v>
      </c>
      <c r="M482" s="191">
        <v>0</v>
      </c>
      <c r="N482" s="191">
        <v>0</v>
      </c>
      <c r="O482" s="191">
        <v>0</v>
      </c>
    </row>
    <row r="483" spans="1:15" s="174" customFormat="1">
      <c r="A483" s="314" t="s">
        <v>362</v>
      </c>
      <c r="B483" s="313" t="s">
        <v>371</v>
      </c>
      <c r="C483" s="173" t="s">
        <v>17</v>
      </c>
      <c r="D483" s="167">
        <f t="shared" si="122"/>
        <v>0</v>
      </c>
      <c r="E483" s="167">
        <f t="shared" ref="E483:O483" si="125">SUM(E484:E487)</f>
        <v>0</v>
      </c>
      <c r="F483" s="167">
        <f t="shared" si="125"/>
        <v>0</v>
      </c>
      <c r="G483" s="167">
        <f t="shared" si="125"/>
        <v>0</v>
      </c>
      <c r="H483" s="167">
        <f t="shared" si="125"/>
        <v>0</v>
      </c>
      <c r="I483" s="167">
        <f t="shared" si="125"/>
        <v>0</v>
      </c>
      <c r="J483" s="190">
        <f t="shared" si="125"/>
        <v>0</v>
      </c>
      <c r="K483" s="190">
        <f t="shared" si="125"/>
        <v>0</v>
      </c>
      <c r="L483" s="190">
        <f t="shared" si="125"/>
        <v>0</v>
      </c>
      <c r="M483" s="190">
        <f t="shared" si="125"/>
        <v>0</v>
      </c>
      <c r="N483" s="190">
        <f t="shared" si="125"/>
        <v>0</v>
      </c>
      <c r="O483" s="190">
        <f t="shared" si="125"/>
        <v>0</v>
      </c>
    </row>
    <row r="484" spans="1:15" s="171" customFormat="1" ht="30">
      <c r="A484" s="314"/>
      <c r="B484" s="313"/>
      <c r="C484" s="172" t="s">
        <v>25</v>
      </c>
      <c r="D484" s="167">
        <f t="shared" si="122"/>
        <v>0</v>
      </c>
      <c r="E484" s="168">
        <v>0</v>
      </c>
      <c r="F484" s="168">
        <v>0</v>
      </c>
      <c r="G484" s="168">
        <v>0</v>
      </c>
      <c r="H484" s="168">
        <v>0</v>
      </c>
      <c r="I484" s="168">
        <v>0</v>
      </c>
      <c r="J484" s="191">
        <v>0</v>
      </c>
      <c r="K484" s="191">
        <v>0</v>
      </c>
      <c r="L484" s="191">
        <v>0</v>
      </c>
      <c r="M484" s="191">
        <v>0</v>
      </c>
      <c r="N484" s="191">
        <v>0</v>
      </c>
      <c r="O484" s="191">
        <v>0</v>
      </c>
    </row>
    <row r="485" spans="1:15" s="171" customFormat="1">
      <c r="A485" s="314"/>
      <c r="B485" s="313"/>
      <c r="C485" s="172" t="s">
        <v>26</v>
      </c>
      <c r="D485" s="167">
        <f t="shared" si="122"/>
        <v>0</v>
      </c>
      <c r="E485" s="168">
        <v>0</v>
      </c>
      <c r="F485" s="168">
        <v>0</v>
      </c>
      <c r="G485" s="168">
        <v>0</v>
      </c>
      <c r="H485" s="168">
        <v>0</v>
      </c>
      <c r="I485" s="168">
        <v>0</v>
      </c>
      <c r="J485" s="191">
        <v>0</v>
      </c>
      <c r="K485" s="191">
        <v>0</v>
      </c>
      <c r="L485" s="191">
        <v>0</v>
      </c>
      <c r="M485" s="191">
        <v>0</v>
      </c>
      <c r="N485" s="191">
        <v>0</v>
      </c>
      <c r="O485" s="191">
        <v>0</v>
      </c>
    </row>
    <row r="486" spans="1:15" s="171" customFormat="1">
      <c r="A486" s="314"/>
      <c r="B486" s="313"/>
      <c r="C486" s="172" t="s">
        <v>27</v>
      </c>
      <c r="D486" s="167">
        <f t="shared" si="122"/>
        <v>0</v>
      </c>
      <c r="E486" s="168">
        <f>п2!I169</f>
        <v>0</v>
      </c>
      <c r="F486" s="168">
        <v>0</v>
      </c>
      <c r="G486" s="168">
        <f>п2!K118</f>
        <v>0</v>
      </c>
      <c r="H486" s="168">
        <v>0</v>
      </c>
      <c r="I486" s="168">
        <v>0</v>
      </c>
      <c r="J486" s="191">
        <f>'ПРИЛОЖ 2 к постановлению'!N59</f>
        <v>0</v>
      </c>
      <c r="K486" s="191">
        <v>0</v>
      </c>
      <c r="L486" s="191">
        <v>0</v>
      </c>
      <c r="M486" s="191">
        <v>0</v>
      </c>
      <c r="N486" s="191">
        <v>0</v>
      </c>
      <c r="O486" s="191">
        <v>0</v>
      </c>
    </row>
    <row r="487" spans="1:15" s="171" customFormat="1">
      <c r="A487" s="309"/>
      <c r="B487" s="313"/>
      <c r="C487" s="172" t="s">
        <v>28</v>
      </c>
      <c r="D487" s="167">
        <f t="shared" si="122"/>
        <v>0</v>
      </c>
      <c r="E487" s="168">
        <v>0</v>
      </c>
      <c r="F487" s="168">
        <v>0</v>
      </c>
      <c r="G487" s="168">
        <f>п2!K173</f>
        <v>0</v>
      </c>
      <c r="H487" s="168">
        <v>0</v>
      </c>
      <c r="I487" s="168">
        <v>0</v>
      </c>
      <c r="J487" s="191">
        <v>0</v>
      </c>
      <c r="K487" s="191">
        <v>0</v>
      </c>
      <c r="L487" s="191">
        <v>0</v>
      </c>
      <c r="M487" s="191">
        <v>0</v>
      </c>
      <c r="N487" s="191">
        <v>0</v>
      </c>
      <c r="O487" s="191">
        <v>0</v>
      </c>
    </row>
    <row r="488" spans="1:15" s="174" customFormat="1">
      <c r="A488" s="314" t="s">
        <v>363</v>
      </c>
      <c r="B488" s="313" t="s">
        <v>422</v>
      </c>
      <c r="C488" s="173" t="s">
        <v>17</v>
      </c>
      <c r="D488" s="167">
        <f t="shared" si="122"/>
        <v>197</v>
      </c>
      <c r="E488" s="167">
        <f t="shared" ref="E488:O488" si="126">SUM(E489:E492)</f>
        <v>0</v>
      </c>
      <c r="F488" s="167">
        <f t="shared" si="126"/>
        <v>0</v>
      </c>
      <c r="G488" s="167">
        <f t="shared" si="126"/>
        <v>0</v>
      </c>
      <c r="H488" s="167">
        <f t="shared" si="126"/>
        <v>0</v>
      </c>
      <c r="I488" s="167">
        <f t="shared" si="126"/>
        <v>197</v>
      </c>
      <c r="J488" s="190">
        <f t="shared" si="126"/>
        <v>0</v>
      </c>
      <c r="K488" s="190">
        <f t="shared" si="126"/>
        <v>0</v>
      </c>
      <c r="L488" s="190">
        <f t="shared" si="126"/>
        <v>0</v>
      </c>
      <c r="M488" s="190">
        <f t="shared" si="126"/>
        <v>0</v>
      </c>
      <c r="N488" s="190">
        <f t="shared" si="126"/>
        <v>0</v>
      </c>
      <c r="O488" s="190">
        <f t="shared" si="126"/>
        <v>0</v>
      </c>
    </row>
    <row r="489" spans="1:15" s="171" customFormat="1" ht="30">
      <c r="A489" s="314"/>
      <c r="B489" s="313"/>
      <c r="C489" s="172" t="s">
        <v>25</v>
      </c>
      <c r="D489" s="167">
        <f t="shared" si="122"/>
        <v>0</v>
      </c>
      <c r="E489" s="168">
        <v>0</v>
      </c>
      <c r="F489" s="168">
        <v>0</v>
      </c>
      <c r="G489" s="168">
        <v>0</v>
      </c>
      <c r="H489" s="168">
        <v>0</v>
      </c>
      <c r="I489" s="168">
        <v>0</v>
      </c>
      <c r="J489" s="191">
        <v>0</v>
      </c>
      <c r="K489" s="191">
        <v>0</v>
      </c>
      <c r="L489" s="191">
        <v>0</v>
      </c>
      <c r="M489" s="191">
        <v>0</v>
      </c>
      <c r="N489" s="191">
        <v>0</v>
      </c>
      <c r="O489" s="191">
        <v>0</v>
      </c>
    </row>
    <row r="490" spans="1:15" s="171" customFormat="1">
      <c r="A490" s="314"/>
      <c r="B490" s="313"/>
      <c r="C490" s="172" t="s">
        <v>26</v>
      </c>
      <c r="D490" s="167">
        <f t="shared" si="122"/>
        <v>0</v>
      </c>
      <c r="E490" s="168">
        <v>0</v>
      </c>
      <c r="F490" s="168">
        <v>0</v>
      </c>
      <c r="G490" s="168">
        <v>0</v>
      </c>
      <c r="H490" s="168">
        <v>0</v>
      </c>
      <c r="I490" s="168">
        <v>0</v>
      </c>
      <c r="J490" s="191">
        <v>0</v>
      </c>
      <c r="K490" s="191">
        <v>0</v>
      </c>
      <c r="L490" s="191">
        <v>0</v>
      </c>
      <c r="M490" s="191">
        <v>0</v>
      </c>
      <c r="N490" s="191">
        <v>0</v>
      </c>
      <c r="O490" s="191">
        <v>0</v>
      </c>
    </row>
    <row r="491" spans="1:15" s="171" customFormat="1">
      <c r="A491" s="314"/>
      <c r="B491" s="313"/>
      <c r="C491" s="172" t="s">
        <v>27</v>
      </c>
      <c r="D491" s="167">
        <f t="shared" si="122"/>
        <v>197</v>
      </c>
      <c r="E491" s="168">
        <f>п2!I174</f>
        <v>0</v>
      </c>
      <c r="F491" s="168">
        <v>0</v>
      </c>
      <c r="G491" s="168">
        <f>п2!K123</f>
        <v>0</v>
      </c>
      <c r="H491" s="168">
        <v>0</v>
      </c>
      <c r="I491" s="168">
        <f>'ПРИЛОЖ 2 к постановлению'!M60</f>
        <v>197</v>
      </c>
      <c r="J491" s="191">
        <v>0</v>
      </c>
      <c r="K491" s="191">
        <v>0</v>
      </c>
      <c r="L491" s="191">
        <v>0</v>
      </c>
      <c r="M491" s="191">
        <v>0</v>
      </c>
      <c r="N491" s="191">
        <v>0</v>
      </c>
      <c r="O491" s="191">
        <v>0</v>
      </c>
    </row>
    <row r="492" spans="1:15" s="171" customFormat="1">
      <c r="A492" s="309"/>
      <c r="B492" s="313"/>
      <c r="C492" s="172" t="s">
        <v>28</v>
      </c>
      <c r="D492" s="167">
        <f t="shared" si="122"/>
        <v>0</v>
      </c>
      <c r="E492" s="168">
        <v>0</v>
      </c>
      <c r="F492" s="168">
        <v>0</v>
      </c>
      <c r="G492" s="168">
        <f>п2!K178</f>
        <v>0</v>
      </c>
      <c r="H492" s="168">
        <v>0</v>
      </c>
      <c r="I492" s="168">
        <v>0</v>
      </c>
      <c r="J492" s="191">
        <v>0</v>
      </c>
      <c r="K492" s="191">
        <v>0</v>
      </c>
      <c r="L492" s="191">
        <v>0</v>
      </c>
      <c r="M492" s="191">
        <v>0</v>
      </c>
      <c r="N492" s="191">
        <v>0</v>
      </c>
      <c r="O492" s="191">
        <v>0</v>
      </c>
    </row>
    <row r="493" spans="1:15" s="174" customFormat="1">
      <c r="A493" s="314" t="s">
        <v>364</v>
      </c>
      <c r="B493" s="313" t="s">
        <v>447</v>
      </c>
      <c r="C493" s="173" t="s">
        <v>17</v>
      </c>
      <c r="D493" s="167">
        <f t="shared" si="122"/>
        <v>220</v>
      </c>
      <c r="E493" s="167">
        <f t="shared" ref="E493:O493" si="127">SUM(E494:E497)</f>
        <v>0</v>
      </c>
      <c r="F493" s="167">
        <f t="shared" si="127"/>
        <v>0</v>
      </c>
      <c r="G493" s="167">
        <f t="shared" si="127"/>
        <v>0</v>
      </c>
      <c r="H493" s="167">
        <f t="shared" si="127"/>
        <v>0</v>
      </c>
      <c r="I493" s="167">
        <f t="shared" si="127"/>
        <v>220</v>
      </c>
      <c r="J493" s="190">
        <f t="shared" si="127"/>
        <v>0</v>
      </c>
      <c r="K493" s="190">
        <f t="shared" si="127"/>
        <v>0</v>
      </c>
      <c r="L493" s="190">
        <f t="shared" si="127"/>
        <v>0</v>
      </c>
      <c r="M493" s="190">
        <f t="shared" si="127"/>
        <v>0</v>
      </c>
      <c r="N493" s="190">
        <f t="shared" si="127"/>
        <v>0</v>
      </c>
      <c r="O493" s="190">
        <f t="shared" si="127"/>
        <v>0</v>
      </c>
    </row>
    <row r="494" spans="1:15" s="171" customFormat="1" ht="30">
      <c r="A494" s="314"/>
      <c r="B494" s="313"/>
      <c r="C494" s="172" t="s">
        <v>25</v>
      </c>
      <c r="D494" s="167">
        <f t="shared" si="122"/>
        <v>0</v>
      </c>
      <c r="E494" s="168">
        <v>0</v>
      </c>
      <c r="F494" s="168">
        <v>0</v>
      </c>
      <c r="G494" s="168">
        <v>0</v>
      </c>
      <c r="H494" s="168">
        <v>0</v>
      </c>
      <c r="I494" s="168">
        <v>0</v>
      </c>
      <c r="J494" s="191">
        <v>0</v>
      </c>
      <c r="K494" s="191">
        <v>0</v>
      </c>
      <c r="L494" s="191">
        <v>0</v>
      </c>
      <c r="M494" s="191">
        <v>0</v>
      </c>
      <c r="N494" s="191">
        <v>0</v>
      </c>
      <c r="O494" s="191">
        <v>0</v>
      </c>
    </row>
    <row r="495" spans="1:15" s="171" customFormat="1" ht="15.75" customHeight="1">
      <c r="A495" s="314"/>
      <c r="B495" s="313"/>
      <c r="C495" s="172" t="s">
        <v>26</v>
      </c>
      <c r="D495" s="167">
        <f t="shared" si="122"/>
        <v>0</v>
      </c>
      <c r="E495" s="168">
        <v>0</v>
      </c>
      <c r="F495" s="168">
        <v>0</v>
      </c>
      <c r="G495" s="168">
        <v>0</v>
      </c>
      <c r="H495" s="168">
        <v>0</v>
      </c>
      <c r="I495" s="168">
        <v>0</v>
      </c>
      <c r="J495" s="191">
        <v>0</v>
      </c>
      <c r="K495" s="191">
        <v>0</v>
      </c>
      <c r="L495" s="191">
        <v>0</v>
      </c>
      <c r="M495" s="191">
        <v>0</v>
      </c>
      <c r="N495" s="191">
        <v>0</v>
      </c>
      <c r="O495" s="191">
        <v>0</v>
      </c>
    </row>
    <row r="496" spans="1:15" s="171" customFormat="1">
      <c r="A496" s="314"/>
      <c r="B496" s="313"/>
      <c r="C496" s="172" t="s">
        <v>27</v>
      </c>
      <c r="D496" s="167">
        <f>SUM(E496:O496)</f>
        <v>220</v>
      </c>
      <c r="E496" s="168">
        <f>п2!I179</f>
        <v>0</v>
      </c>
      <c r="F496" s="168">
        <v>0</v>
      </c>
      <c r="G496" s="168">
        <f>п2!K128</f>
        <v>0</v>
      </c>
      <c r="H496" s="168">
        <v>0</v>
      </c>
      <c r="I496" s="168">
        <f>'ПРИЛОЖ 2 к постановлению'!M61</f>
        <v>220</v>
      </c>
      <c r="J496" s="191">
        <v>0</v>
      </c>
      <c r="K496" s="191">
        <v>0</v>
      </c>
      <c r="L496" s="191">
        <v>0</v>
      </c>
      <c r="M496" s="191">
        <v>0</v>
      </c>
      <c r="N496" s="191">
        <v>0</v>
      </c>
      <c r="O496" s="191">
        <v>0</v>
      </c>
    </row>
    <row r="497" spans="1:15" s="171" customFormat="1">
      <c r="A497" s="309"/>
      <c r="B497" s="313"/>
      <c r="C497" s="172" t="s">
        <v>28</v>
      </c>
      <c r="D497" s="167">
        <f t="shared" si="122"/>
        <v>0</v>
      </c>
      <c r="E497" s="168">
        <v>0</v>
      </c>
      <c r="F497" s="168">
        <v>0</v>
      </c>
      <c r="G497" s="168">
        <f>п2!K183</f>
        <v>0</v>
      </c>
      <c r="H497" s="168">
        <v>0</v>
      </c>
      <c r="I497" s="168">
        <v>0</v>
      </c>
      <c r="J497" s="191">
        <v>0</v>
      </c>
      <c r="K497" s="191">
        <v>0</v>
      </c>
      <c r="L497" s="191">
        <v>0</v>
      </c>
      <c r="M497" s="191">
        <v>0</v>
      </c>
      <c r="N497" s="191">
        <v>0</v>
      </c>
      <c r="O497" s="191">
        <v>0</v>
      </c>
    </row>
    <row r="498" spans="1:15" s="174" customFormat="1">
      <c r="A498" s="314" t="s">
        <v>365</v>
      </c>
      <c r="B498" s="313" t="s">
        <v>393</v>
      </c>
      <c r="C498" s="173" t="s">
        <v>17</v>
      </c>
      <c r="D498" s="167">
        <f t="shared" si="122"/>
        <v>12</v>
      </c>
      <c r="E498" s="167">
        <f t="shared" ref="E498:O498" si="128">SUM(E499:E502)</f>
        <v>0</v>
      </c>
      <c r="F498" s="167">
        <f t="shared" si="128"/>
        <v>0</v>
      </c>
      <c r="G498" s="167">
        <f t="shared" si="128"/>
        <v>0</v>
      </c>
      <c r="H498" s="167">
        <f t="shared" si="128"/>
        <v>0</v>
      </c>
      <c r="I498" s="167">
        <f t="shared" si="128"/>
        <v>12</v>
      </c>
      <c r="J498" s="190">
        <f t="shared" si="128"/>
        <v>0</v>
      </c>
      <c r="K498" s="190">
        <f t="shared" si="128"/>
        <v>0</v>
      </c>
      <c r="L498" s="190">
        <f t="shared" si="128"/>
        <v>0</v>
      </c>
      <c r="M498" s="190">
        <f t="shared" si="128"/>
        <v>0</v>
      </c>
      <c r="N498" s="190">
        <f t="shared" si="128"/>
        <v>0</v>
      </c>
      <c r="O498" s="190">
        <f t="shared" si="128"/>
        <v>0</v>
      </c>
    </row>
    <row r="499" spans="1:15" s="171" customFormat="1" ht="30">
      <c r="A499" s="314"/>
      <c r="B499" s="313"/>
      <c r="C499" s="172" t="s">
        <v>25</v>
      </c>
      <c r="D499" s="167">
        <f t="shared" si="122"/>
        <v>0</v>
      </c>
      <c r="E499" s="168">
        <v>0</v>
      </c>
      <c r="F499" s="168">
        <v>0</v>
      </c>
      <c r="G499" s="168">
        <v>0</v>
      </c>
      <c r="H499" s="168">
        <v>0</v>
      </c>
      <c r="I499" s="168">
        <v>0</v>
      </c>
      <c r="J499" s="191">
        <v>0</v>
      </c>
      <c r="K499" s="191">
        <v>0</v>
      </c>
      <c r="L499" s="191">
        <v>0</v>
      </c>
      <c r="M499" s="191">
        <v>0</v>
      </c>
      <c r="N499" s="191">
        <v>0</v>
      </c>
      <c r="O499" s="191">
        <v>0</v>
      </c>
    </row>
    <row r="500" spans="1:15" s="171" customFormat="1">
      <c r="A500" s="314"/>
      <c r="B500" s="313"/>
      <c r="C500" s="172" t="s">
        <v>26</v>
      </c>
      <c r="D500" s="167">
        <f t="shared" si="122"/>
        <v>0</v>
      </c>
      <c r="E500" s="168">
        <v>0</v>
      </c>
      <c r="F500" s="168">
        <v>0</v>
      </c>
      <c r="G500" s="168">
        <v>0</v>
      </c>
      <c r="H500" s="168">
        <v>0</v>
      </c>
      <c r="I500" s="168">
        <v>0</v>
      </c>
      <c r="J500" s="191">
        <v>0</v>
      </c>
      <c r="K500" s="191">
        <v>0</v>
      </c>
      <c r="L500" s="191">
        <v>0</v>
      </c>
      <c r="M500" s="191">
        <v>0</v>
      </c>
      <c r="N500" s="191">
        <v>0</v>
      </c>
      <c r="O500" s="191">
        <v>0</v>
      </c>
    </row>
    <row r="501" spans="1:15" s="171" customFormat="1">
      <c r="A501" s="314"/>
      <c r="B501" s="313"/>
      <c r="C501" s="172" t="s">
        <v>27</v>
      </c>
      <c r="D501" s="167">
        <f t="shared" si="122"/>
        <v>12</v>
      </c>
      <c r="E501" s="168">
        <f>п2!I184</f>
        <v>0</v>
      </c>
      <c r="F501" s="168">
        <v>0</v>
      </c>
      <c r="G501" s="168">
        <f>п2!K133</f>
        <v>0</v>
      </c>
      <c r="H501" s="168">
        <v>0</v>
      </c>
      <c r="I501" s="168">
        <v>12</v>
      </c>
      <c r="J501" s="191">
        <v>0</v>
      </c>
      <c r="K501" s="191">
        <v>0</v>
      </c>
      <c r="L501" s="191">
        <v>0</v>
      </c>
      <c r="M501" s="191">
        <v>0</v>
      </c>
      <c r="N501" s="191">
        <v>0</v>
      </c>
      <c r="O501" s="191">
        <v>0</v>
      </c>
    </row>
    <row r="502" spans="1:15" s="171" customFormat="1">
      <c r="A502" s="309"/>
      <c r="B502" s="313"/>
      <c r="C502" s="172" t="s">
        <v>28</v>
      </c>
      <c r="D502" s="167">
        <f t="shared" si="122"/>
        <v>0</v>
      </c>
      <c r="E502" s="168">
        <v>0</v>
      </c>
      <c r="F502" s="168">
        <v>0</v>
      </c>
      <c r="G502" s="168">
        <f>п2!K188</f>
        <v>0</v>
      </c>
      <c r="H502" s="168">
        <v>0</v>
      </c>
      <c r="I502" s="168">
        <v>0</v>
      </c>
      <c r="J502" s="191">
        <v>0</v>
      </c>
      <c r="K502" s="191">
        <v>0</v>
      </c>
      <c r="L502" s="191">
        <v>0</v>
      </c>
      <c r="M502" s="191">
        <v>0</v>
      </c>
      <c r="N502" s="191">
        <v>0</v>
      </c>
      <c r="O502" s="191">
        <v>0</v>
      </c>
    </row>
    <row r="503" spans="1:15" s="174" customFormat="1">
      <c r="A503" s="314" t="s">
        <v>366</v>
      </c>
      <c r="B503" s="312" t="s">
        <v>542</v>
      </c>
      <c r="C503" s="173" t="s">
        <v>17</v>
      </c>
      <c r="D503" s="167">
        <f t="shared" si="122"/>
        <v>14922.531999999999</v>
      </c>
      <c r="E503" s="167">
        <f t="shared" ref="E503:O503" si="129">SUM(E504:E507)</f>
        <v>0</v>
      </c>
      <c r="F503" s="167">
        <f t="shared" si="129"/>
        <v>0</v>
      </c>
      <c r="G503" s="167">
        <f t="shared" si="129"/>
        <v>0</v>
      </c>
      <c r="H503" s="167">
        <f t="shared" si="129"/>
        <v>0</v>
      </c>
      <c r="I503" s="167">
        <f t="shared" si="129"/>
        <v>2567.5320000000002</v>
      </c>
      <c r="J503" s="190">
        <f>SUM(J504:J507)</f>
        <v>6195</v>
      </c>
      <c r="K503" s="190">
        <f t="shared" si="129"/>
        <v>6160</v>
      </c>
      <c r="L503" s="190">
        <f t="shared" si="129"/>
        <v>0</v>
      </c>
      <c r="M503" s="190">
        <f t="shared" si="129"/>
        <v>0</v>
      </c>
      <c r="N503" s="190">
        <f t="shared" si="129"/>
        <v>0</v>
      </c>
      <c r="O503" s="190">
        <f t="shared" si="129"/>
        <v>0</v>
      </c>
    </row>
    <row r="504" spans="1:15" s="171" customFormat="1" ht="30">
      <c r="A504" s="314"/>
      <c r="B504" s="313"/>
      <c r="C504" s="172" t="s">
        <v>25</v>
      </c>
      <c r="D504" s="167">
        <f t="shared" si="122"/>
        <v>0</v>
      </c>
      <c r="E504" s="168">
        <v>0</v>
      </c>
      <c r="F504" s="168">
        <v>0</v>
      </c>
      <c r="G504" s="168">
        <v>0</v>
      </c>
      <c r="H504" s="168">
        <v>0</v>
      </c>
      <c r="I504" s="168">
        <v>0</v>
      </c>
      <c r="J504" s="191">
        <v>0</v>
      </c>
      <c r="K504" s="191">
        <v>0</v>
      </c>
      <c r="L504" s="191">
        <v>0</v>
      </c>
      <c r="M504" s="191">
        <v>0</v>
      </c>
      <c r="N504" s="191">
        <v>0</v>
      </c>
      <c r="O504" s="191">
        <v>0</v>
      </c>
    </row>
    <row r="505" spans="1:15" s="171" customFormat="1">
      <c r="A505" s="314"/>
      <c r="B505" s="313"/>
      <c r="C505" s="172" t="s">
        <v>26</v>
      </c>
      <c r="D505" s="167">
        <f t="shared" si="122"/>
        <v>0</v>
      </c>
      <c r="E505" s="168">
        <v>0</v>
      </c>
      <c r="F505" s="168">
        <v>0</v>
      </c>
      <c r="G505" s="168">
        <v>0</v>
      </c>
      <c r="H505" s="168">
        <v>0</v>
      </c>
      <c r="I505" s="168">
        <v>0</v>
      </c>
      <c r="J505" s="191">
        <v>0</v>
      </c>
      <c r="K505" s="191">
        <v>0</v>
      </c>
      <c r="L505" s="191">
        <v>0</v>
      </c>
      <c r="M505" s="191">
        <v>0</v>
      </c>
      <c r="N505" s="191">
        <v>0</v>
      </c>
      <c r="O505" s="191">
        <v>0</v>
      </c>
    </row>
    <row r="506" spans="1:15" s="171" customFormat="1">
      <c r="A506" s="314"/>
      <c r="B506" s="313"/>
      <c r="C506" s="172" t="s">
        <v>27</v>
      </c>
      <c r="D506" s="167">
        <f>SUM(E506:O506)</f>
        <v>14922.531999999999</v>
      </c>
      <c r="E506" s="168">
        <f>п2!I189</f>
        <v>0</v>
      </c>
      <c r="F506" s="168">
        <v>0</v>
      </c>
      <c r="G506" s="168">
        <f>п2!K138</f>
        <v>0</v>
      </c>
      <c r="H506" s="168">
        <v>0</v>
      </c>
      <c r="I506" s="168">
        <f>'ПРИЛОЖ 2 к постановлению'!M63</f>
        <v>2567.5320000000002</v>
      </c>
      <c r="J506" s="191">
        <f>'ПРИЛОЖ 2 к постановлению'!N63</f>
        <v>6195</v>
      </c>
      <c r="K506" s="191">
        <f>'ПРИЛОЖ 2 к постановлению'!O63</f>
        <v>6160</v>
      </c>
      <c r="L506" s="191">
        <v>0</v>
      </c>
      <c r="M506" s="191">
        <f>'ПРИЛОЖ 2 к постановлению'!Q63</f>
        <v>0</v>
      </c>
      <c r="N506" s="191">
        <f>'ПРИЛОЖ 2 к постановлению'!R63</f>
        <v>0</v>
      </c>
      <c r="O506" s="191">
        <v>0</v>
      </c>
    </row>
    <row r="507" spans="1:15" s="171" customFormat="1" ht="22.9" customHeight="1">
      <c r="A507" s="309"/>
      <c r="B507" s="313"/>
      <c r="C507" s="172" t="s">
        <v>28</v>
      </c>
      <c r="D507" s="167">
        <f>SUM(E507:O507)</f>
        <v>0</v>
      </c>
      <c r="E507" s="168">
        <v>0</v>
      </c>
      <c r="F507" s="168">
        <v>0</v>
      </c>
      <c r="G507" s="168">
        <f>п2!K193</f>
        <v>0</v>
      </c>
      <c r="H507" s="168">
        <v>0</v>
      </c>
      <c r="I507" s="168">
        <v>0</v>
      </c>
      <c r="J507" s="191">
        <v>0</v>
      </c>
      <c r="K507" s="191">
        <v>0</v>
      </c>
      <c r="L507" s="191">
        <v>0</v>
      </c>
      <c r="M507" s="191">
        <v>0</v>
      </c>
      <c r="N507" s="191">
        <v>0</v>
      </c>
      <c r="O507" s="191">
        <v>0</v>
      </c>
    </row>
    <row r="508" spans="1:15" s="174" customFormat="1">
      <c r="A508" s="314" t="s">
        <v>367</v>
      </c>
      <c r="B508" s="313" t="s">
        <v>448</v>
      </c>
      <c r="C508" s="173" t="s">
        <v>17</v>
      </c>
      <c r="D508" s="167">
        <f t="shared" si="122"/>
        <v>0</v>
      </c>
      <c r="E508" s="167">
        <f t="shared" ref="E508:O508" si="130">SUM(E509:E512)</f>
        <v>0</v>
      </c>
      <c r="F508" s="167">
        <f t="shared" si="130"/>
        <v>0</v>
      </c>
      <c r="G508" s="167">
        <f t="shared" si="130"/>
        <v>0</v>
      </c>
      <c r="H508" s="167">
        <f t="shared" si="130"/>
        <v>0</v>
      </c>
      <c r="I508" s="167">
        <f t="shared" si="130"/>
        <v>0</v>
      </c>
      <c r="J508" s="190">
        <f t="shared" si="130"/>
        <v>0</v>
      </c>
      <c r="K508" s="190">
        <f t="shared" si="130"/>
        <v>0</v>
      </c>
      <c r="L508" s="190">
        <f t="shared" si="130"/>
        <v>0</v>
      </c>
      <c r="M508" s="190">
        <f t="shared" si="130"/>
        <v>0</v>
      </c>
      <c r="N508" s="190">
        <f t="shared" si="130"/>
        <v>0</v>
      </c>
      <c r="O508" s="190">
        <f t="shared" si="130"/>
        <v>0</v>
      </c>
    </row>
    <row r="509" spans="1:15" s="171" customFormat="1" ht="30">
      <c r="A509" s="314"/>
      <c r="B509" s="313"/>
      <c r="C509" s="172" t="s">
        <v>25</v>
      </c>
      <c r="D509" s="167">
        <f t="shared" si="122"/>
        <v>0</v>
      </c>
      <c r="E509" s="168">
        <v>0</v>
      </c>
      <c r="F509" s="168">
        <v>0</v>
      </c>
      <c r="G509" s="168">
        <v>0</v>
      </c>
      <c r="H509" s="168">
        <v>0</v>
      </c>
      <c r="I509" s="168">
        <v>0</v>
      </c>
      <c r="J509" s="191">
        <v>0</v>
      </c>
      <c r="K509" s="191">
        <v>0</v>
      </c>
      <c r="L509" s="191">
        <v>0</v>
      </c>
      <c r="M509" s="191">
        <v>0</v>
      </c>
      <c r="N509" s="191">
        <v>0</v>
      </c>
      <c r="O509" s="191">
        <v>0</v>
      </c>
    </row>
    <row r="510" spans="1:15" s="171" customFormat="1">
      <c r="A510" s="314"/>
      <c r="B510" s="313"/>
      <c r="C510" s="172" t="s">
        <v>26</v>
      </c>
      <c r="D510" s="167">
        <f t="shared" si="122"/>
        <v>0</v>
      </c>
      <c r="E510" s="168">
        <v>0</v>
      </c>
      <c r="F510" s="168">
        <v>0</v>
      </c>
      <c r="G510" s="168">
        <v>0</v>
      </c>
      <c r="H510" s="168">
        <v>0</v>
      </c>
      <c r="I510" s="168">
        <v>0</v>
      </c>
      <c r="J510" s="191">
        <v>0</v>
      </c>
      <c r="K510" s="191">
        <v>0</v>
      </c>
      <c r="L510" s="191">
        <v>0</v>
      </c>
      <c r="M510" s="191">
        <v>0</v>
      </c>
      <c r="N510" s="191">
        <v>0</v>
      </c>
      <c r="O510" s="191">
        <v>0</v>
      </c>
    </row>
    <row r="511" spans="1:15" s="171" customFormat="1">
      <c r="A511" s="314"/>
      <c r="B511" s="313"/>
      <c r="C511" s="172" t="s">
        <v>27</v>
      </c>
      <c r="D511" s="167">
        <f t="shared" si="122"/>
        <v>0</v>
      </c>
      <c r="E511" s="168">
        <f>п2!I194</f>
        <v>0</v>
      </c>
      <c r="F511" s="168">
        <v>0</v>
      </c>
      <c r="G511" s="168">
        <f>п2!K143</f>
        <v>0</v>
      </c>
      <c r="H511" s="168">
        <v>0</v>
      </c>
      <c r="I511" s="168">
        <v>0</v>
      </c>
      <c r="J511" s="191">
        <v>0</v>
      </c>
      <c r="K511" s="191">
        <v>0</v>
      </c>
      <c r="L511" s="191">
        <v>0</v>
      </c>
      <c r="M511" s="191">
        <v>0</v>
      </c>
      <c r="N511" s="191">
        <v>0</v>
      </c>
      <c r="O511" s="191">
        <v>0</v>
      </c>
    </row>
    <row r="512" spans="1:15" s="171" customFormat="1">
      <c r="A512" s="309"/>
      <c r="B512" s="313"/>
      <c r="C512" s="172" t="s">
        <v>28</v>
      </c>
      <c r="D512" s="167">
        <f t="shared" si="122"/>
        <v>0</v>
      </c>
      <c r="E512" s="168">
        <v>0</v>
      </c>
      <c r="F512" s="168">
        <v>0</v>
      </c>
      <c r="G512" s="168">
        <f>п2!K198</f>
        <v>0</v>
      </c>
      <c r="H512" s="168">
        <v>0</v>
      </c>
      <c r="I512" s="168">
        <v>0</v>
      </c>
      <c r="J512" s="191">
        <v>0</v>
      </c>
      <c r="K512" s="191">
        <v>0</v>
      </c>
      <c r="L512" s="191">
        <v>0</v>
      </c>
      <c r="M512" s="191">
        <v>0</v>
      </c>
      <c r="N512" s="191">
        <v>0</v>
      </c>
      <c r="O512" s="191">
        <v>0</v>
      </c>
    </row>
    <row r="513" spans="1:15" s="174" customFormat="1">
      <c r="A513" s="314" t="s">
        <v>368</v>
      </c>
      <c r="B513" s="312" t="s">
        <v>652</v>
      </c>
      <c r="C513" s="173" t="s">
        <v>17</v>
      </c>
      <c r="D513" s="167">
        <f>SUM(E513:O513)</f>
        <v>0</v>
      </c>
      <c r="E513" s="167">
        <f t="shared" ref="E513:O513" si="131">SUM(E514:E517)</f>
        <v>0</v>
      </c>
      <c r="F513" s="167">
        <f t="shared" si="131"/>
        <v>0</v>
      </c>
      <c r="G513" s="167">
        <f t="shared" si="131"/>
        <v>0</v>
      </c>
      <c r="H513" s="167">
        <f t="shared" si="131"/>
        <v>0</v>
      </c>
      <c r="I513" s="167">
        <f t="shared" si="131"/>
        <v>0</v>
      </c>
      <c r="J513" s="190">
        <f t="shared" si="131"/>
        <v>0</v>
      </c>
      <c r="K513" s="190">
        <f t="shared" si="131"/>
        <v>0</v>
      </c>
      <c r="L513" s="190">
        <f t="shared" si="131"/>
        <v>0</v>
      </c>
      <c r="M513" s="190">
        <f t="shared" si="131"/>
        <v>0</v>
      </c>
      <c r="N513" s="190">
        <f t="shared" si="131"/>
        <v>0</v>
      </c>
      <c r="O513" s="190">
        <f t="shared" si="131"/>
        <v>0</v>
      </c>
    </row>
    <row r="514" spans="1:15" s="171" customFormat="1" ht="30">
      <c r="A514" s="314"/>
      <c r="B514" s="313"/>
      <c r="C514" s="172" t="s">
        <v>25</v>
      </c>
      <c r="D514" s="167">
        <f t="shared" si="122"/>
        <v>0</v>
      </c>
      <c r="E514" s="168">
        <v>0</v>
      </c>
      <c r="F514" s="168">
        <v>0</v>
      </c>
      <c r="G514" s="168">
        <v>0</v>
      </c>
      <c r="H514" s="168">
        <v>0</v>
      </c>
      <c r="I514" s="168">
        <v>0</v>
      </c>
      <c r="J514" s="191">
        <v>0</v>
      </c>
      <c r="K514" s="191">
        <v>0</v>
      </c>
      <c r="L514" s="191">
        <v>0</v>
      </c>
      <c r="M514" s="191">
        <v>0</v>
      </c>
      <c r="N514" s="191">
        <v>0</v>
      </c>
      <c r="O514" s="191">
        <v>0</v>
      </c>
    </row>
    <row r="515" spans="1:15" s="171" customFormat="1">
      <c r="A515" s="314"/>
      <c r="B515" s="313"/>
      <c r="C515" s="172" t="s">
        <v>26</v>
      </c>
      <c r="D515" s="167">
        <f t="shared" si="122"/>
        <v>0</v>
      </c>
      <c r="E515" s="168">
        <v>0</v>
      </c>
      <c r="F515" s="168">
        <v>0</v>
      </c>
      <c r="G515" s="168">
        <v>0</v>
      </c>
      <c r="H515" s="168">
        <v>0</v>
      </c>
      <c r="I515" s="168">
        <v>0</v>
      </c>
      <c r="J515" s="191">
        <v>0</v>
      </c>
      <c r="K515" s="191">
        <v>0</v>
      </c>
      <c r="L515" s="191">
        <v>0</v>
      </c>
      <c r="M515" s="191">
        <v>0</v>
      </c>
      <c r="N515" s="191">
        <v>0</v>
      </c>
      <c r="O515" s="191">
        <v>0</v>
      </c>
    </row>
    <row r="516" spans="1:15" s="171" customFormat="1">
      <c r="A516" s="314"/>
      <c r="B516" s="313"/>
      <c r="C516" s="172" t="s">
        <v>27</v>
      </c>
      <c r="D516" s="167">
        <f>SUM(E516:O516)</f>
        <v>0</v>
      </c>
      <c r="E516" s="168">
        <f>п2!I199</f>
        <v>0</v>
      </c>
      <c r="F516" s="168">
        <v>0</v>
      </c>
      <c r="G516" s="168">
        <f>п2!K148</f>
        <v>0</v>
      </c>
      <c r="H516" s="168">
        <v>0</v>
      </c>
      <c r="I516" s="168">
        <v>0</v>
      </c>
      <c r="J516" s="191">
        <v>0</v>
      </c>
      <c r="K516" s="191">
        <f>'ПРИЛОЖ 2 к постановлению'!O64</f>
        <v>0</v>
      </c>
      <c r="L516" s="191">
        <f>'ПРИЛОЖ 2 к постановлению'!P64</f>
        <v>0</v>
      </c>
      <c r="M516" s="192">
        <f>'ПРИЛОЖ 2 к постановлению'!Q64</f>
        <v>0</v>
      </c>
      <c r="N516" s="192">
        <f>'ПРИЛОЖ 2 к постановлению'!R64</f>
        <v>0</v>
      </c>
      <c r="O516" s="191">
        <f>'ПРИЛОЖ 2 к постановлению'!S64</f>
        <v>0</v>
      </c>
    </row>
    <row r="517" spans="1:15" s="171" customFormat="1">
      <c r="A517" s="309"/>
      <c r="B517" s="313"/>
      <c r="C517" s="172" t="s">
        <v>28</v>
      </c>
      <c r="D517" s="167">
        <f t="shared" si="122"/>
        <v>0</v>
      </c>
      <c r="E517" s="168">
        <v>0</v>
      </c>
      <c r="F517" s="168">
        <v>0</v>
      </c>
      <c r="G517" s="168">
        <f>п2!K203</f>
        <v>0</v>
      </c>
      <c r="H517" s="168">
        <v>0</v>
      </c>
      <c r="I517" s="168">
        <v>0</v>
      </c>
      <c r="J517" s="191">
        <v>0</v>
      </c>
      <c r="K517" s="191">
        <v>0</v>
      </c>
      <c r="L517" s="191">
        <v>0</v>
      </c>
      <c r="M517" s="191">
        <v>0</v>
      </c>
      <c r="N517" s="191">
        <v>0</v>
      </c>
      <c r="O517" s="191">
        <v>0</v>
      </c>
    </row>
    <row r="518" spans="1:15" s="174" customFormat="1">
      <c r="A518" s="314" t="s">
        <v>369</v>
      </c>
      <c r="B518" s="313" t="s">
        <v>377</v>
      </c>
      <c r="C518" s="173" t="s">
        <v>17</v>
      </c>
      <c r="D518" s="167">
        <f t="shared" ref="D518:D527" si="132">SUM(E518:O518)</f>
        <v>3400</v>
      </c>
      <c r="E518" s="167">
        <f t="shared" ref="E518:O518" si="133">SUM(E519:E522)</f>
        <v>0</v>
      </c>
      <c r="F518" s="167">
        <f>SUM(F519:F522)</f>
        <v>0</v>
      </c>
      <c r="G518" s="167">
        <f t="shared" si="133"/>
        <v>0</v>
      </c>
      <c r="H518" s="167">
        <f t="shared" si="133"/>
        <v>0</v>
      </c>
      <c r="I518" s="167">
        <f t="shared" si="133"/>
        <v>0</v>
      </c>
      <c r="J518" s="190">
        <f>SUM(J519:J522)</f>
        <v>1700</v>
      </c>
      <c r="K518" s="190">
        <f t="shared" si="133"/>
        <v>1700</v>
      </c>
      <c r="L518" s="190">
        <f t="shared" si="133"/>
        <v>0</v>
      </c>
      <c r="M518" s="190">
        <f t="shared" si="133"/>
        <v>0</v>
      </c>
      <c r="N518" s="190">
        <f t="shared" si="133"/>
        <v>0</v>
      </c>
      <c r="O518" s="190">
        <f t="shared" si="133"/>
        <v>0</v>
      </c>
    </row>
    <row r="519" spans="1:15" s="171" customFormat="1" ht="34.9" customHeight="1">
      <c r="A519" s="314"/>
      <c r="B519" s="313"/>
      <c r="C519" s="172" t="s">
        <v>25</v>
      </c>
      <c r="D519" s="167">
        <f t="shared" si="132"/>
        <v>0</v>
      </c>
      <c r="E519" s="168">
        <v>0</v>
      </c>
      <c r="F519" s="168">
        <v>0</v>
      </c>
      <c r="G519" s="168">
        <v>0</v>
      </c>
      <c r="H519" s="168">
        <v>0</v>
      </c>
      <c r="I519" s="168">
        <v>0</v>
      </c>
      <c r="J519" s="191">
        <v>0</v>
      </c>
      <c r="K519" s="191">
        <v>0</v>
      </c>
      <c r="L519" s="191">
        <v>0</v>
      </c>
      <c r="M519" s="191">
        <v>0</v>
      </c>
      <c r="N519" s="191">
        <v>0</v>
      </c>
      <c r="O519" s="191">
        <v>0</v>
      </c>
    </row>
    <row r="520" spans="1:15" s="171" customFormat="1">
      <c r="A520" s="314"/>
      <c r="B520" s="313"/>
      <c r="C520" s="172" t="s">
        <v>26</v>
      </c>
      <c r="D520" s="167">
        <f t="shared" si="132"/>
        <v>0</v>
      </c>
      <c r="E520" s="168">
        <v>0</v>
      </c>
      <c r="F520" s="168">
        <v>0</v>
      </c>
      <c r="G520" s="168">
        <v>0</v>
      </c>
      <c r="H520" s="168">
        <v>0</v>
      </c>
      <c r="I520" s="168">
        <v>0</v>
      </c>
      <c r="J520" s="191">
        <v>0</v>
      </c>
      <c r="K520" s="191">
        <v>0</v>
      </c>
      <c r="L520" s="191">
        <v>0</v>
      </c>
      <c r="M520" s="191">
        <v>0</v>
      </c>
      <c r="N520" s="191">
        <v>0</v>
      </c>
      <c r="O520" s="191">
        <v>0</v>
      </c>
    </row>
    <row r="521" spans="1:15" s="171" customFormat="1">
      <c r="A521" s="314"/>
      <c r="B521" s="313"/>
      <c r="C521" s="172" t="s">
        <v>27</v>
      </c>
      <c r="D521" s="167">
        <f t="shared" si="132"/>
        <v>3400</v>
      </c>
      <c r="E521" s="168">
        <f>п2!I204</f>
        <v>0</v>
      </c>
      <c r="F521" s="168">
        <v>0</v>
      </c>
      <c r="G521" s="168">
        <f>п2!K153</f>
        <v>0</v>
      </c>
      <c r="H521" s="168">
        <v>0</v>
      </c>
      <c r="I521" s="168">
        <f>'ПРИЛОЖ 2 к постановлению'!M67</f>
        <v>0</v>
      </c>
      <c r="J521" s="191">
        <f>'ПРИЛОЖ 2 к постановлению'!N67</f>
        <v>1700</v>
      </c>
      <c r="K521" s="191">
        <f>'ПРИЛОЖ 2 к постановлению'!O67</f>
        <v>1700</v>
      </c>
      <c r="L521" s="191">
        <v>0</v>
      </c>
      <c r="M521" s="191">
        <v>0</v>
      </c>
      <c r="N521" s="191">
        <v>0</v>
      </c>
      <c r="O521" s="191">
        <v>0</v>
      </c>
    </row>
    <row r="522" spans="1:15" s="171" customFormat="1">
      <c r="A522" s="309"/>
      <c r="B522" s="313"/>
      <c r="C522" s="172" t="s">
        <v>28</v>
      </c>
      <c r="D522" s="167">
        <f t="shared" si="132"/>
        <v>0</v>
      </c>
      <c r="E522" s="168">
        <v>0</v>
      </c>
      <c r="F522" s="168">
        <v>0</v>
      </c>
      <c r="G522" s="168">
        <f>п2!K208</f>
        <v>0</v>
      </c>
      <c r="H522" s="168">
        <v>0</v>
      </c>
      <c r="I522" s="168">
        <v>0</v>
      </c>
      <c r="J522" s="191">
        <v>0</v>
      </c>
      <c r="K522" s="191">
        <v>0</v>
      </c>
      <c r="L522" s="191">
        <v>0</v>
      </c>
      <c r="M522" s="191">
        <v>0</v>
      </c>
      <c r="N522" s="191">
        <v>0</v>
      </c>
      <c r="O522" s="191">
        <v>0</v>
      </c>
    </row>
    <row r="523" spans="1:15" s="174" customFormat="1">
      <c r="A523" s="314" t="s">
        <v>370</v>
      </c>
      <c r="B523" s="312" t="s">
        <v>664</v>
      </c>
      <c r="C523" s="173" t="s">
        <v>17</v>
      </c>
      <c r="D523" s="167">
        <f t="shared" si="132"/>
        <v>119.44499999999999</v>
      </c>
      <c r="E523" s="167">
        <f t="shared" ref="E523:O523" si="134">SUM(E524:E527)</f>
        <v>0</v>
      </c>
      <c r="F523" s="167">
        <f t="shared" si="134"/>
        <v>0</v>
      </c>
      <c r="G523" s="167">
        <f t="shared" si="134"/>
        <v>0</v>
      </c>
      <c r="H523" s="167">
        <f t="shared" si="134"/>
        <v>0</v>
      </c>
      <c r="I523" s="167">
        <f t="shared" si="134"/>
        <v>98</v>
      </c>
      <c r="J523" s="190">
        <f>SUM(J524:J527)</f>
        <v>21.445</v>
      </c>
      <c r="K523" s="190">
        <f t="shared" si="134"/>
        <v>0</v>
      </c>
      <c r="L523" s="190">
        <f t="shared" si="134"/>
        <v>0</v>
      </c>
      <c r="M523" s="190">
        <f t="shared" si="134"/>
        <v>0</v>
      </c>
      <c r="N523" s="190">
        <f t="shared" si="134"/>
        <v>0</v>
      </c>
      <c r="O523" s="190">
        <f t="shared" si="134"/>
        <v>0</v>
      </c>
    </row>
    <row r="524" spans="1:15" s="171" customFormat="1" ht="30">
      <c r="A524" s="314"/>
      <c r="B524" s="313"/>
      <c r="C524" s="172" t="s">
        <v>25</v>
      </c>
      <c r="D524" s="167">
        <f t="shared" si="132"/>
        <v>0</v>
      </c>
      <c r="E524" s="168">
        <v>0</v>
      </c>
      <c r="F524" s="168">
        <v>0</v>
      </c>
      <c r="G524" s="168">
        <v>0</v>
      </c>
      <c r="H524" s="168">
        <v>0</v>
      </c>
      <c r="I524" s="168">
        <v>0</v>
      </c>
      <c r="J524" s="191">
        <v>0</v>
      </c>
      <c r="K524" s="191">
        <v>0</v>
      </c>
      <c r="L524" s="191">
        <v>0</v>
      </c>
      <c r="M524" s="191">
        <v>0</v>
      </c>
      <c r="N524" s="191">
        <v>0</v>
      </c>
      <c r="O524" s="191">
        <v>0</v>
      </c>
    </row>
    <row r="525" spans="1:15" s="171" customFormat="1">
      <c r="A525" s="314"/>
      <c r="B525" s="313"/>
      <c r="C525" s="172" t="s">
        <v>26</v>
      </c>
      <c r="D525" s="167">
        <f t="shared" si="132"/>
        <v>0</v>
      </c>
      <c r="E525" s="168">
        <v>0</v>
      </c>
      <c r="F525" s="168">
        <v>0</v>
      </c>
      <c r="G525" s="168">
        <v>0</v>
      </c>
      <c r="H525" s="168">
        <v>0</v>
      </c>
      <c r="I525" s="168">
        <v>0</v>
      </c>
      <c r="J525" s="191">
        <v>0</v>
      </c>
      <c r="K525" s="191">
        <v>0</v>
      </c>
      <c r="L525" s="191">
        <v>0</v>
      </c>
      <c r="M525" s="191">
        <v>0</v>
      </c>
      <c r="N525" s="191">
        <v>0</v>
      </c>
      <c r="O525" s="191">
        <v>0</v>
      </c>
    </row>
    <row r="526" spans="1:15" s="171" customFormat="1">
      <c r="A526" s="314"/>
      <c r="B526" s="313"/>
      <c r="C526" s="172" t="s">
        <v>27</v>
      </c>
      <c r="D526" s="167">
        <f t="shared" si="132"/>
        <v>119.44499999999999</v>
      </c>
      <c r="E526" s="168">
        <f>п2!I204</f>
        <v>0</v>
      </c>
      <c r="F526" s="168">
        <v>0</v>
      </c>
      <c r="G526" s="168">
        <f>п2!K153</f>
        <v>0</v>
      </c>
      <c r="H526" s="168">
        <v>0</v>
      </c>
      <c r="I526" s="168">
        <f>'ПРИЛОЖ 2 к постановлению'!M68</f>
        <v>98</v>
      </c>
      <c r="J526" s="191">
        <f>'ПРИЛОЖ 2 к постановлению'!N68</f>
        <v>21.445</v>
      </c>
      <c r="K526" s="191">
        <f>'ПРИЛОЖ 2 к постановлению'!O68</f>
        <v>0</v>
      </c>
      <c r="L526" s="191">
        <f>'ПРИЛОЖ 2 к постановлению'!P68</f>
        <v>0</v>
      </c>
      <c r="M526" s="191">
        <f>'ПРИЛОЖ 2 к постановлению'!Q68</f>
        <v>0</v>
      </c>
      <c r="N526" s="191">
        <f>'ПРИЛОЖ 2 к постановлению'!R68</f>
        <v>0</v>
      </c>
      <c r="O526" s="191">
        <f>'ПРИЛОЖ 2 к постановлению'!S68</f>
        <v>0</v>
      </c>
    </row>
    <row r="527" spans="1:15" s="171" customFormat="1">
      <c r="A527" s="309"/>
      <c r="B527" s="313"/>
      <c r="C527" s="172" t="s">
        <v>28</v>
      </c>
      <c r="D527" s="167">
        <f t="shared" si="132"/>
        <v>0</v>
      </c>
      <c r="E527" s="168">
        <v>0</v>
      </c>
      <c r="F527" s="168">
        <v>0</v>
      </c>
      <c r="G527" s="168">
        <f>п2!K208</f>
        <v>0</v>
      </c>
      <c r="H527" s="168">
        <v>0</v>
      </c>
      <c r="I527" s="168">
        <v>0</v>
      </c>
      <c r="J527" s="191">
        <v>0</v>
      </c>
      <c r="K527" s="191">
        <v>0</v>
      </c>
      <c r="L527" s="191">
        <v>0</v>
      </c>
      <c r="M527" s="191">
        <v>0</v>
      </c>
      <c r="N527" s="191">
        <v>0</v>
      </c>
      <c r="O527" s="191">
        <v>0</v>
      </c>
    </row>
    <row r="528" spans="1:15" s="174" customFormat="1">
      <c r="A528" s="314" t="s">
        <v>376</v>
      </c>
      <c r="B528" s="313" t="s">
        <v>543</v>
      </c>
      <c r="C528" s="173" t="s">
        <v>17</v>
      </c>
      <c r="D528" s="167">
        <f t="shared" ref="D528:D547" si="135">SUM(E528:O528)</f>
        <v>0</v>
      </c>
      <c r="E528" s="167">
        <f t="shared" ref="E528:O528" si="136">SUM(E529:E532)</f>
        <v>0</v>
      </c>
      <c r="F528" s="167">
        <f t="shared" si="136"/>
        <v>0</v>
      </c>
      <c r="G528" s="167">
        <f t="shared" si="136"/>
        <v>0</v>
      </c>
      <c r="H528" s="167">
        <f t="shared" si="136"/>
        <v>0</v>
      </c>
      <c r="I528" s="167">
        <f t="shared" si="136"/>
        <v>0</v>
      </c>
      <c r="J528" s="190">
        <f>SUM(J529:J532)</f>
        <v>0</v>
      </c>
      <c r="K528" s="190">
        <f t="shared" si="136"/>
        <v>0</v>
      </c>
      <c r="L528" s="190">
        <f t="shared" si="136"/>
        <v>0</v>
      </c>
      <c r="M528" s="190">
        <f t="shared" si="136"/>
        <v>0</v>
      </c>
      <c r="N528" s="190">
        <f t="shared" si="136"/>
        <v>0</v>
      </c>
      <c r="O528" s="190">
        <f t="shared" si="136"/>
        <v>0</v>
      </c>
    </row>
    <row r="529" spans="1:15" s="171" customFormat="1" ht="30">
      <c r="A529" s="314"/>
      <c r="B529" s="313"/>
      <c r="C529" s="172" t="s">
        <v>25</v>
      </c>
      <c r="D529" s="167">
        <f t="shared" si="135"/>
        <v>0</v>
      </c>
      <c r="E529" s="168">
        <v>0</v>
      </c>
      <c r="F529" s="168">
        <v>0</v>
      </c>
      <c r="G529" s="168">
        <v>0</v>
      </c>
      <c r="H529" s="168">
        <v>0</v>
      </c>
      <c r="I529" s="168">
        <v>0</v>
      </c>
      <c r="J529" s="191">
        <v>0</v>
      </c>
      <c r="K529" s="191">
        <v>0</v>
      </c>
      <c r="L529" s="191">
        <v>0</v>
      </c>
      <c r="M529" s="191">
        <v>0</v>
      </c>
      <c r="N529" s="191">
        <v>0</v>
      </c>
      <c r="O529" s="191">
        <v>0</v>
      </c>
    </row>
    <row r="530" spans="1:15" s="171" customFormat="1">
      <c r="A530" s="314"/>
      <c r="B530" s="313"/>
      <c r="C530" s="172" t="s">
        <v>26</v>
      </c>
      <c r="D530" s="167">
        <f t="shared" si="135"/>
        <v>0</v>
      </c>
      <c r="E530" s="168">
        <v>0</v>
      </c>
      <c r="F530" s="168">
        <v>0</v>
      </c>
      <c r="G530" s="168">
        <v>0</v>
      </c>
      <c r="H530" s="168">
        <v>0</v>
      </c>
      <c r="I530" s="168">
        <v>0</v>
      </c>
      <c r="J530" s="191">
        <v>0</v>
      </c>
      <c r="K530" s="191">
        <v>0</v>
      </c>
      <c r="L530" s="191">
        <v>0</v>
      </c>
      <c r="M530" s="191">
        <v>0</v>
      </c>
      <c r="N530" s="191">
        <v>0</v>
      </c>
      <c r="O530" s="191">
        <v>0</v>
      </c>
    </row>
    <row r="531" spans="1:15" s="171" customFormat="1">
      <c r="A531" s="314"/>
      <c r="B531" s="313"/>
      <c r="C531" s="172" t="s">
        <v>27</v>
      </c>
      <c r="D531" s="167">
        <f t="shared" si="135"/>
        <v>0</v>
      </c>
      <c r="E531" s="168">
        <f>п2!I209</f>
        <v>0</v>
      </c>
      <c r="F531" s="168">
        <v>0</v>
      </c>
      <c r="G531" s="168">
        <f>п2!K158</f>
        <v>0</v>
      </c>
      <c r="H531" s="168">
        <v>0</v>
      </c>
      <c r="I531" s="168">
        <f>'ПРИЛОЖ 2 к постановлению'!M69</f>
        <v>0</v>
      </c>
      <c r="J531" s="191">
        <v>0</v>
      </c>
      <c r="K531" s="191">
        <v>0</v>
      </c>
      <c r="L531" s="191">
        <v>0</v>
      </c>
      <c r="M531" s="191">
        <v>0</v>
      </c>
      <c r="N531" s="191">
        <v>0</v>
      </c>
      <c r="O531" s="191">
        <v>0</v>
      </c>
    </row>
    <row r="532" spans="1:15" s="171" customFormat="1">
      <c r="A532" s="309"/>
      <c r="B532" s="313"/>
      <c r="C532" s="172" t="s">
        <v>28</v>
      </c>
      <c r="D532" s="167">
        <f t="shared" si="135"/>
        <v>0</v>
      </c>
      <c r="E532" s="168">
        <v>0</v>
      </c>
      <c r="F532" s="168">
        <v>0</v>
      </c>
      <c r="G532" s="168">
        <f>п2!K213</f>
        <v>0</v>
      </c>
      <c r="H532" s="168">
        <v>0</v>
      </c>
      <c r="I532" s="168">
        <v>0</v>
      </c>
      <c r="J532" s="191">
        <v>0</v>
      </c>
      <c r="K532" s="191">
        <v>0</v>
      </c>
      <c r="L532" s="191">
        <v>0</v>
      </c>
      <c r="M532" s="191">
        <v>0</v>
      </c>
      <c r="N532" s="191">
        <v>0</v>
      </c>
      <c r="O532" s="191">
        <v>0</v>
      </c>
    </row>
    <row r="533" spans="1:15" s="174" customFormat="1">
      <c r="A533" s="314" t="s">
        <v>378</v>
      </c>
      <c r="B533" s="313" t="s">
        <v>531</v>
      </c>
      <c r="C533" s="173" t="s">
        <v>17</v>
      </c>
      <c r="D533" s="167">
        <f t="shared" si="135"/>
        <v>8600</v>
      </c>
      <c r="E533" s="167">
        <f t="shared" ref="E533:O533" si="137">SUM(E534:E537)</f>
        <v>0</v>
      </c>
      <c r="F533" s="167">
        <f t="shared" si="137"/>
        <v>0</v>
      </c>
      <c r="G533" s="167">
        <f t="shared" si="137"/>
        <v>0</v>
      </c>
      <c r="H533" s="167">
        <f t="shared" si="137"/>
        <v>0</v>
      </c>
      <c r="I533" s="167">
        <f t="shared" si="137"/>
        <v>0</v>
      </c>
      <c r="J533" s="190">
        <f>SUM(J534:J537)</f>
        <v>4300</v>
      </c>
      <c r="K533" s="190">
        <f t="shared" si="137"/>
        <v>4300</v>
      </c>
      <c r="L533" s="190">
        <f t="shared" si="137"/>
        <v>0</v>
      </c>
      <c r="M533" s="190">
        <f t="shared" si="137"/>
        <v>0</v>
      </c>
      <c r="N533" s="190">
        <f t="shared" si="137"/>
        <v>0</v>
      </c>
      <c r="O533" s="190">
        <f t="shared" si="137"/>
        <v>0</v>
      </c>
    </row>
    <row r="534" spans="1:15" s="171" customFormat="1" ht="30">
      <c r="A534" s="314"/>
      <c r="B534" s="313"/>
      <c r="C534" s="172" t="s">
        <v>25</v>
      </c>
      <c r="D534" s="167">
        <f t="shared" si="135"/>
        <v>0</v>
      </c>
      <c r="E534" s="168">
        <v>0</v>
      </c>
      <c r="F534" s="168">
        <v>0</v>
      </c>
      <c r="G534" s="168">
        <v>0</v>
      </c>
      <c r="H534" s="168">
        <v>0</v>
      </c>
      <c r="I534" s="168">
        <v>0</v>
      </c>
      <c r="J534" s="191">
        <v>0</v>
      </c>
      <c r="K534" s="191">
        <v>0</v>
      </c>
      <c r="L534" s="191">
        <v>0</v>
      </c>
      <c r="M534" s="191">
        <v>0</v>
      </c>
      <c r="N534" s="191">
        <v>0</v>
      </c>
      <c r="O534" s="191">
        <v>0</v>
      </c>
    </row>
    <row r="535" spans="1:15" s="171" customFormat="1">
      <c r="A535" s="314"/>
      <c r="B535" s="313"/>
      <c r="C535" s="172" t="s">
        <v>26</v>
      </c>
      <c r="D535" s="167">
        <f t="shared" si="135"/>
        <v>0</v>
      </c>
      <c r="E535" s="168">
        <v>0</v>
      </c>
      <c r="F535" s="168">
        <v>0</v>
      </c>
      <c r="G535" s="168">
        <v>0</v>
      </c>
      <c r="H535" s="168">
        <v>0</v>
      </c>
      <c r="I535" s="168">
        <v>0</v>
      </c>
      <c r="J535" s="191">
        <v>0</v>
      </c>
      <c r="K535" s="191">
        <v>0</v>
      </c>
      <c r="L535" s="191">
        <v>0</v>
      </c>
      <c r="M535" s="191">
        <v>0</v>
      </c>
      <c r="N535" s="191">
        <v>0</v>
      </c>
      <c r="O535" s="191">
        <v>0</v>
      </c>
    </row>
    <row r="536" spans="1:15" s="171" customFormat="1">
      <c r="A536" s="314"/>
      <c r="B536" s="313"/>
      <c r="C536" s="172" t="s">
        <v>27</v>
      </c>
      <c r="D536" s="167">
        <f t="shared" si="135"/>
        <v>8600</v>
      </c>
      <c r="E536" s="168">
        <f>п2!I214</f>
        <v>0</v>
      </c>
      <c r="F536" s="168">
        <v>0</v>
      </c>
      <c r="G536" s="168">
        <f>п2!K163</f>
        <v>0</v>
      </c>
      <c r="H536" s="168">
        <v>0</v>
      </c>
      <c r="I536" s="168">
        <f>'ПРИЛОЖ 2 к постановлению'!M70</f>
        <v>0</v>
      </c>
      <c r="J536" s="191">
        <f>'ПРИЛОЖ 2 к постановлению'!N70</f>
        <v>4300</v>
      </c>
      <c r="K536" s="191">
        <f>'ПРИЛОЖ 2 к постановлению'!O70</f>
        <v>4300</v>
      </c>
      <c r="L536" s="191">
        <f>'ПРИЛОЖ 2 к постановлению'!P70</f>
        <v>0</v>
      </c>
      <c r="M536" s="191">
        <v>0</v>
      </c>
      <c r="N536" s="191">
        <v>0</v>
      </c>
      <c r="O536" s="191">
        <v>0</v>
      </c>
    </row>
    <row r="537" spans="1:15" s="171" customFormat="1">
      <c r="A537" s="309"/>
      <c r="B537" s="313"/>
      <c r="C537" s="172" t="s">
        <v>28</v>
      </c>
      <c r="D537" s="167">
        <f t="shared" si="135"/>
        <v>0</v>
      </c>
      <c r="E537" s="168">
        <v>0</v>
      </c>
      <c r="F537" s="168">
        <v>0</v>
      </c>
      <c r="G537" s="168">
        <f>п2!K218</f>
        <v>0</v>
      </c>
      <c r="H537" s="168">
        <v>0</v>
      </c>
      <c r="I537" s="168">
        <v>0</v>
      </c>
      <c r="J537" s="191">
        <v>0</v>
      </c>
      <c r="K537" s="191">
        <v>0</v>
      </c>
      <c r="L537" s="191">
        <v>0</v>
      </c>
      <c r="M537" s="191">
        <v>0</v>
      </c>
      <c r="N537" s="191">
        <v>0</v>
      </c>
      <c r="O537" s="191">
        <v>0</v>
      </c>
    </row>
    <row r="538" spans="1:15" s="174" customFormat="1">
      <c r="A538" s="314" t="s">
        <v>403</v>
      </c>
      <c r="B538" s="313" t="s">
        <v>410</v>
      </c>
      <c r="C538" s="173" t="s">
        <v>17</v>
      </c>
      <c r="D538" s="167">
        <f t="shared" si="135"/>
        <v>0</v>
      </c>
      <c r="E538" s="167">
        <f t="shared" ref="E538:O538" si="138">SUM(E539:E542)</f>
        <v>0</v>
      </c>
      <c r="F538" s="167">
        <f t="shared" si="138"/>
        <v>0</v>
      </c>
      <c r="G538" s="167">
        <f t="shared" si="138"/>
        <v>0</v>
      </c>
      <c r="H538" s="167">
        <f t="shared" si="138"/>
        <v>0</v>
      </c>
      <c r="I538" s="167">
        <f t="shared" si="138"/>
        <v>0</v>
      </c>
      <c r="J538" s="190">
        <f>SUM(J539:J542)</f>
        <v>0</v>
      </c>
      <c r="K538" s="190">
        <f t="shared" si="138"/>
        <v>0</v>
      </c>
      <c r="L538" s="190">
        <f t="shared" si="138"/>
        <v>0</v>
      </c>
      <c r="M538" s="190">
        <f t="shared" si="138"/>
        <v>0</v>
      </c>
      <c r="N538" s="190">
        <f t="shared" si="138"/>
        <v>0</v>
      </c>
      <c r="O538" s="190">
        <f t="shared" si="138"/>
        <v>0</v>
      </c>
    </row>
    <row r="539" spans="1:15" s="171" customFormat="1" ht="30">
      <c r="A539" s="314"/>
      <c r="B539" s="313"/>
      <c r="C539" s="172" t="s">
        <v>25</v>
      </c>
      <c r="D539" s="167">
        <f t="shared" si="135"/>
        <v>0</v>
      </c>
      <c r="E539" s="168">
        <v>0</v>
      </c>
      <c r="F539" s="168">
        <v>0</v>
      </c>
      <c r="G539" s="168">
        <v>0</v>
      </c>
      <c r="H539" s="168">
        <v>0</v>
      </c>
      <c r="I539" s="168">
        <v>0</v>
      </c>
      <c r="J539" s="191">
        <v>0</v>
      </c>
      <c r="K539" s="191">
        <v>0</v>
      </c>
      <c r="L539" s="191">
        <v>0</v>
      </c>
      <c r="M539" s="191">
        <v>0</v>
      </c>
      <c r="N539" s="191">
        <v>0</v>
      </c>
      <c r="O539" s="191">
        <v>0</v>
      </c>
    </row>
    <row r="540" spans="1:15" s="171" customFormat="1">
      <c r="A540" s="314"/>
      <c r="B540" s="313"/>
      <c r="C540" s="172" t="s">
        <v>26</v>
      </c>
      <c r="D540" s="167">
        <f t="shared" si="135"/>
        <v>0</v>
      </c>
      <c r="E540" s="168">
        <v>0</v>
      </c>
      <c r="F540" s="168">
        <v>0</v>
      </c>
      <c r="G540" s="168">
        <v>0</v>
      </c>
      <c r="H540" s="168">
        <v>0</v>
      </c>
      <c r="I540" s="168">
        <v>0</v>
      </c>
      <c r="J540" s="191">
        <v>0</v>
      </c>
      <c r="K540" s="191">
        <v>0</v>
      </c>
      <c r="L540" s="191">
        <v>0</v>
      </c>
      <c r="M540" s="191">
        <v>0</v>
      </c>
      <c r="N540" s="191">
        <v>0</v>
      </c>
      <c r="O540" s="191">
        <v>0</v>
      </c>
    </row>
    <row r="541" spans="1:15" s="171" customFormat="1">
      <c r="A541" s="314"/>
      <c r="B541" s="313"/>
      <c r="C541" s="172" t="s">
        <v>27</v>
      </c>
      <c r="D541" s="167">
        <f t="shared" si="135"/>
        <v>0</v>
      </c>
      <c r="E541" s="168">
        <f>п2!I214</f>
        <v>0</v>
      </c>
      <c r="F541" s="168">
        <v>0</v>
      </c>
      <c r="G541" s="168">
        <f>п2!K163</f>
        <v>0</v>
      </c>
      <c r="H541" s="168">
        <v>0</v>
      </c>
      <c r="I541" s="168">
        <f>'ПРИЛОЖ 2 к постановлению'!M71</f>
        <v>0</v>
      </c>
      <c r="J541" s="191">
        <f>'ПРИЛОЖ 2 к постановлению'!N71</f>
        <v>0</v>
      </c>
      <c r="K541" s="191">
        <v>0</v>
      </c>
      <c r="L541" s="191">
        <v>0</v>
      </c>
      <c r="M541" s="191">
        <v>0</v>
      </c>
      <c r="N541" s="191">
        <v>0</v>
      </c>
      <c r="O541" s="191">
        <v>0</v>
      </c>
    </row>
    <row r="542" spans="1:15" s="171" customFormat="1">
      <c r="A542" s="309"/>
      <c r="B542" s="313"/>
      <c r="C542" s="172" t="s">
        <v>28</v>
      </c>
      <c r="D542" s="167">
        <f t="shared" si="135"/>
        <v>0</v>
      </c>
      <c r="E542" s="168">
        <v>0</v>
      </c>
      <c r="F542" s="168">
        <v>0</v>
      </c>
      <c r="G542" s="168">
        <f>п2!K218</f>
        <v>0</v>
      </c>
      <c r="H542" s="168">
        <v>0</v>
      </c>
      <c r="I542" s="168">
        <v>0</v>
      </c>
      <c r="J542" s="191">
        <v>0</v>
      </c>
      <c r="K542" s="191">
        <v>0</v>
      </c>
      <c r="L542" s="191">
        <v>0</v>
      </c>
      <c r="M542" s="191">
        <v>0</v>
      </c>
      <c r="N542" s="191">
        <v>0</v>
      </c>
      <c r="O542" s="191">
        <v>0</v>
      </c>
    </row>
    <row r="543" spans="1:15" s="174" customFormat="1">
      <c r="A543" s="314" t="s">
        <v>404</v>
      </c>
      <c r="B543" s="313" t="s">
        <v>518</v>
      </c>
      <c r="C543" s="173" t="s">
        <v>17</v>
      </c>
      <c r="D543" s="167">
        <f t="shared" si="135"/>
        <v>164099.24300000002</v>
      </c>
      <c r="E543" s="167">
        <f t="shared" ref="E543:O543" si="139">SUM(E544:E547)</f>
        <v>0</v>
      </c>
      <c r="F543" s="167">
        <f t="shared" si="139"/>
        <v>0</v>
      </c>
      <c r="G543" s="167">
        <f t="shared" si="139"/>
        <v>0</v>
      </c>
      <c r="H543" s="167">
        <f t="shared" si="139"/>
        <v>0</v>
      </c>
      <c r="I543" s="167">
        <f t="shared" si="139"/>
        <v>4500</v>
      </c>
      <c r="J543" s="190">
        <f>SUM(J544:J547)</f>
        <v>69146.627000000008</v>
      </c>
      <c r="K543" s="188">
        <f t="shared" si="139"/>
        <v>90452.616000000009</v>
      </c>
      <c r="L543" s="190">
        <f t="shared" si="139"/>
        <v>0</v>
      </c>
      <c r="M543" s="190">
        <f t="shared" si="139"/>
        <v>0</v>
      </c>
      <c r="N543" s="190">
        <f t="shared" si="139"/>
        <v>0</v>
      </c>
      <c r="O543" s="190">
        <f t="shared" si="139"/>
        <v>0</v>
      </c>
    </row>
    <row r="544" spans="1:15" s="171" customFormat="1" ht="30">
      <c r="A544" s="314"/>
      <c r="B544" s="313"/>
      <c r="C544" s="172" t="s">
        <v>25</v>
      </c>
      <c r="D544" s="167">
        <f t="shared" si="135"/>
        <v>0</v>
      </c>
      <c r="E544" s="168">
        <v>0</v>
      </c>
      <c r="F544" s="168">
        <v>0</v>
      </c>
      <c r="G544" s="168">
        <v>0</v>
      </c>
      <c r="H544" s="168">
        <v>0</v>
      </c>
      <c r="I544" s="168">
        <v>0</v>
      </c>
      <c r="J544" s="191">
        <v>0</v>
      </c>
      <c r="K544" s="191">
        <v>0</v>
      </c>
      <c r="L544" s="191">
        <v>0</v>
      </c>
      <c r="M544" s="191">
        <v>0</v>
      </c>
      <c r="N544" s="191">
        <v>0</v>
      </c>
      <c r="O544" s="191">
        <v>0</v>
      </c>
    </row>
    <row r="545" spans="1:15" s="171" customFormat="1">
      <c r="A545" s="314"/>
      <c r="B545" s="313"/>
      <c r="C545" s="172" t="s">
        <v>26</v>
      </c>
      <c r="D545" s="167">
        <f t="shared" si="135"/>
        <v>133123.53700000001</v>
      </c>
      <c r="E545" s="168">
        <v>0</v>
      </c>
      <c r="F545" s="168">
        <v>0</v>
      </c>
      <c r="G545" s="168">
        <v>0</v>
      </c>
      <c r="H545" s="168">
        <v>0</v>
      </c>
      <c r="I545" s="168">
        <v>0</v>
      </c>
      <c r="J545" s="191">
        <v>57675.695</v>
      </c>
      <c r="K545" s="168">
        <v>75447.842000000004</v>
      </c>
      <c r="L545" s="191">
        <v>0</v>
      </c>
      <c r="M545" s="191">
        <v>0</v>
      </c>
      <c r="N545" s="191">
        <v>0</v>
      </c>
      <c r="O545" s="191">
        <v>0</v>
      </c>
    </row>
    <row r="546" spans="1:15" s="171" customFormat="1">
      <c r="A546" s="314"/>
      <c r="B546" s="313"/>
      <c r="C546" s="172" t="s">
        <v>27</v>
      </c>
      <c r="D546" s="167">
        <f>SUM(E546:O546)</f>
        <v>30975.705999999998</v>
      </c>
      <c r="E546" s="168">
        <f>п2!I214</f>
        <v>0</v>
      </c>
      <c r="F546" s="168">
        <v>0</v>
      </c>
      <c r="G546" s="168">
        <f>п2!K163</f>
        <v>0</v>
      </c>
      <c r="H546" s="168">
        <v>0</v>
      </c>
      <c r="I546" s="168">
        <f>'ПРИЛОЖ 2 к постановлению'!M72</f>
        <v>4500</v>
      </c>
      <c r="J546" s="191">
        <f>'ПРИЛОЖ 2 к постановлению'!N72</f>
        <v>11470.932000000001</v>
      </c>
      <c r="K546" s="168">
        <f>'ПРИЛОЖ 2 к постановлению'!O72</f>
        <v>15004.773999999999</v>
      </c>
      <c r="L546" s="168">
        <f>'ПРИЛОЖ 2 к постановлению'!P72</f>
        <v>0</v>
      </c>
      <c r="M546" s="191">
        <v>0</v>
      </c>
      <c r="N546" s="191">
        <v>0</v>
      </c>
      <c r="O546" s="191">
        <v>0</v>
      </c>
    </row>
    <row r="547" spans="1:15" s="171" customFormat="1">
      <c r="A547" s="309"/>
      <c r="B547" s="313"/>
      <c r="C547" s="172" t="s">
        <v>28</v>
      </c>
      <c r="D547" s="167">
        <f t="shared" si="135"/>
        <v>0</v>
      </c>
      <c r="E547" s="168">
        <v>0</v>
      </c>
      <c r="F547" s="168">
        <v>0</v>
      </c>
      <c r="G547" s="168">
        <f>п2!K218</f>
        <v>0</v>
      </c>
      <c r="H547" s="168">
        <v>0</v>
      </c>
      <c r="I547" s="168">
        <v>0</v>
      </c>
      <c r="J547" s="191">
        <v>0</v>
      </c>
      <c r="K547" s="191">
        <v>0</v>
      </c>
      <c r="L547" s="191">
        <v>0</v>
      </c>
      <c r="M547" s="191">
        <v>0</v>
      </c>
      <c r="N547" s="191">
        <v>0</v>
      </c>
      <c r="O547" s="191">
        <v>0</v>
      </c>
    </row>
    <row r="548" spans="1:15" s="174" customFormat="1">
      <c r="A548" s="314" t="s">
        <v>405</v>
      </c>
      <c r="B548" s="313" t="s">
        <v>425</v>
      </c>
      <c r="C548" s="173" t="s">
        <v>17</v>
      </c>
      <c r="D548" s="167">
        <f t="shared" ref="D548:D557" si="140">SUM(E548:O548)</f>
        <v>76</v>
      </c>
      <c r="E548" s="167">
        <f t="shared" ref="E548:K548" si="141">SUM(E549:E552)</f>
        <v>0</v>
      </c>
      <c r="F548" s="167">
        <f t="shared" si="141"/>
        <v>0</v>
      </c>
      <c r="G548" s="167">
        <f t="shared" si="141"/>
        <v>0</v>
      </c>
      <c r="H548" s="167">
        <f t="shared" si="141"/>
        <v>0</v>
      </c>
      <c r="I548" s="167">
        <f t="shared" si="141"/>
        <v>76</v>
      </c>
      <c r="J548" s="190">
        <f>SUM(J549:J552)</f>
        <v>0</v>
      </c>
      <c r="K548" s="190">
        <f t="shared" si="141"/>
        <v>0</v>
      </c>
      <c r="L548" s="190">
        <f>SUM(L549:L552)</f>
        <v>0</v>
      </c>
      <c r="M548" s="190">
        <f>SUM(M549:M552)</f>
        <v>0</v>
      </c>
      <c r="N548" s="190">
        <f>SUM(N549:N552)</f>
        <v>0</v>
      </c>
      <c r="O548" s="190">
        <f>SUM(O549:O552)</f>
        <v>0</v>
      </c>
    </row>
    <row r="549" spans="1:15" s="171" customFormat="1" ht="30">
      <c r="A549" s="314"/>
      <c r="B549" s="313"/>
      <c r="C549" s="172" t="s">
        <v>25</v>
      </c>
      <c r="D549" s="167">
        <f t="shared" si="140"/>
        <v>0</v>
      </c>
      <c r="E549" s="168">
        <v>0</v>
      </c>
      <c r="F549" s="168">
        <v>0</v>
      </c>
      <c r="G549" s="168">
        <v>0</v>
      </c>
      <c r="H549" s="168">
        <v>0</v>
      </c>
      <c r="I549" s="168">
        <v>0</v>
      </c>
      <c r="J549" s="191">
        <v>0</v>
      </c>
      <c r="K549" s="191">
        <v>0</v>
      </c>
      <c r="L549" s="191">
        <v>0</v>
      </c>
      <c r="M549" s="191">
        <v>0</v>
      </c>
      <c r="N549" s="191">
        <v>0</v>
      </c>
      <c r="O549" s="191">
        <v>0</v>
      </c>
    </row>
    <row r="550" spans="1:15" s="171" customFormat="1">
      <c r="A550" s="314"/>
      <c r="B550" s="313"/>
      <c r="C550" s="172" t="s">
        <v>26</v>
      </c>
      <c r="D550" s="167">
        <f t="shared" si="140"/>
        <v>0</v>
      </c>
      <c r="E550" s="168">
        <v>0</v>
      </c>
      <c r="F550" s="168">
        <v>0</v>
      </c>
      <c r="G550" s="168">
        <v>0</v>
      </c>
      <c r="H550" s="168">
        <v>0</v>
      </c>
      <c r="I550" s="168">
        <v>0</v>
      </c>
      <c r="J550" s="191">
        <v>0</v>
      </c>
      <c r="K550" s="191">
        <v>0</v>
      </c>
      <c r="L550" s="191">
        <v>0</v>
      </c>
      <c r="M550" s="191">
        <v>0</v>
      </c>
      <c r="N550" s="191">
        <v>0</v>
      </c>
      <c r="O550" s="191">
        <v>0</v>
      </c>
    </row>
    <row r="551" spans="1:15" s="171" customFormat="1">
      <c r="A551" s="314"/>
      <c r="B551" s="313"/>
      <c r="C551" s="172" t="s">
        <v>27</v>
      </c>
      <c r="D551" s="167">
        <f t="shared" si="140"/>
        <v>76</v>
      </c>
      <c r="E551" s="168">
        <f>п2!I219</f>
        <v>0</v>
      </c>
      <c r="F551" s="168">
        <v>0</v>
      </c>
      <c r="G551" s="168">
        <f>п2!K168</f>
        <v>0</v>
      </c>
      <c r="H551" s="168">
        <v>0</v>
      </c>
      <c r="I551" s="168">
        <f>'ПРИЛОЖ 2 к постановлению'!M73</f>
        <v>76</v>
      </c>
      <c r="J551" s="191">
        <f>'ПРИЛОЖ 2 к постановлению'!N73</f>
        <v>0</v>
      </c>
      <c r="K551" s="191">
        <f>'ПРИЛОЖ 2 к постановлению'!O73</f>
        <v>0</v>
      </c>
      <c r="L551" s="191">
        <v>0</v>
      </c>
      <c r="M551" s="191">
        <v>0</v>
      </c>
      <c r="N551" s="191">
        <v>0</v>
      </c>
      <c r="O551" s="191">
        <v>0</v>
      </c>
    </row>
    <row r="552" spans="1:15" s="171" customFormat="1">
      <c r="A552" s="309"/>
      <c r="B552" s="313"/>
      <c r="C552" s="172" t="s">
        <v>28</v>
      </c>
      <c r="D552" s="167">
        <f t="shared" si="140"/>
        <v>0</v>
      </c>
      <c r="E552" s="168">
        <v>0</v>
      </c>
      <c r="F552" s="168">
        <v>0</v>
      </c>
      <c r="G552" s="168">
        <f>п2!K223</f>
        <v>0</v>
      </c>
      <c r="H552" s="168">
        <v>0</v>
      </c>
      <c r="I552" s="168">
        <v>0</v>
      </c>
      <c r="J552" s="191">
        <v>0</v>
      </c>
      <c r="K552" s="191">
        <v>0</v>
      </c>
      <c r="L552" s="191">
        <v>0</v>
      </c>
      <c r="M552" s="191">
        <v>0</v>
      </c>
      <c r="N552" s="191">
        <v>0</v>
      </c>
      <c r="O552" s="191">
        <v>0</v>
      </c>
    </row>
    <row r="553" spans="1:15" s="174" customFormat="1">
      <c r="A553" s="314" t="s">
        <v>406</v>
      </c>
      <c r="B553" s="313" t="s">
        <v>418</v>
      </c>
      <c r="C553" s="173" t="s">
        <v>17</v>
      </c>
      <c r="D553" s="167">
        <f>SUM(E553:O553)</f>
        <v>21800</v>
      </c>
      <c r="E553" s="167">
        <f t="shared" ref="E553:J553" si="142">SUM(E554:E557)</f>
        <v>0</v>
      </c>
      <c r="F553" s="167">
        <f t="shared" si="142"/>
        <v>0</v>
      </c>
      <c r="G553" s="167">
        <f t="shared" si="142"/>
        <v>0</v>
      </c>
      <c r="H553" s="167">
        <f t="shared" si="142"/>
        <v>0</v>
      </c>
      <c r="I553" s="167">
        <f t="shared" si="142"/>
        <v>1000</v>
      </c>
      <c r="J553" s="190">
        <f t="shared" si="142"/>
        <v>20800</v>
      </c>
      <c r="K553" s="190">
        <f>SUM(K554:K557)</f>
        <v>0</v>
      </c>
      <c r="L553" s="190">
        <f>SUM(L554:L557)</f>
        <v>0</v>
      </c>
      <c r="M553" s="190">
        <f>SUM(M554:M557)</f>
        <v>0</v>
      </c>
      <c r="N553" s="190">
        <f>SUM(N554:N557)</f>
        <v>0</v>
      </c>
      <c r="O553" s="190">
        <f>SUM(O554:O557)</f>
        <v>0</v>
      </c>
    </row>
    <row r="554" spans="1:15" s="171" customFormat="1" ht="30">
      <c r="A554" s="314"/>
      <c r="B554" s="313"/>
      <c r="C554" s="172" t="s">
        <v>25</v>
      </c>
      <c r="D554" s="167">
        <f t="shared" si="140"/>
        <v>0</v>
      </c>
      <c r="E554" s="168">
        <v>0</v>
      </c>
      <c r="F554" s="168">
        <v>0</v>
      </c>
      <c r="G554" s="168">
        <v>0</v>
      </c>
      <c r="H554" s="168">
        <v>0</v>
      </c>
      <c r="I554" s="168">
        <v>0</v>
      </c>
      <c r="J554" s="191">
        <v>0</v>
      </c>
      <c r="K554" s="191">
        <v>0</v>
      </c>
      <c r="L554" s="191">
        <v>0</v>
      </c>
      <c r="M554" s="191">
        <v>0</v>
      </c>
      <c r="N554" s="191">
        <v>0</v>
      </c>
      <c r="O554" s="191">
        <v>0</v>
      </c>
    </row>
    <row r="555" spans="1:15" s="171" customFormat="1">
      <c r="A555" s="314"/>
      <c r="B555" s="313"/>
      <c r="C555" s="172" t="s">
        <v>26</v>
      </c>
      <c r="D555" s="167">
        <f>SUM(E555:O555)</f>
        <v>17500</v>
      </c>
      <c r="E555" s="168">
        <v>0</v>
      </c>
      <c r="F555" s="168">
        <v>0</v>
      </c>
      <c r="G555" s="168">
        <v>0</v>
      </c>
      <c r="H555" s="168">
        <v>0</v>
      </c>
      <c r="I555" s="168">
        <v>0</v>
      </c>
      <c r="J555" s="191">
        <v>17500</v>
      </c>
      <c r="K555" s="191">
        <v>0</v>
      </c>
      <c r="L555" s="191">
        <v>0</v>
      </c>
      <c r="M555" s="191">
        <v>0</v>
      </c>
      <c r="N555" s="191">
        <v>0</v>
      </c>
      <c r="O555" s="191">
        <v>0</v>
      </c>
    </row>
    <row r="556" spans="1:15" s="171" customFormat="1">
      <c r="A556" s="314"/>
      <c r="B556" s="313"/>
      <c r="C556" s="172" t="s">
        <v>27</v>
      </c>
      <c r="D556" s="167">
        <f>SUM(E556:O556)</f>
        <v>4300</v>
      </c>
      <c r="E556" s="168">
        <f>п2!I224</f>
        <v>0</v>
      </c>
      <c r="F556" s="168">
        <v>0</v>
      </c>
      <c r="G556" s="168">
        <f>п2!K173</f>
        <v>0</v>
      </c>
      <c r="H556" s="168">
        <v>0</v>
      </c>
      <c r="I556" s="168">
        <f>'ПРИЛОЖ 2 к постановлению'!M74</f>
        <v>1000</v>
      </c>
      <c r="J556" s="191">
        <f>'ПРИЛОЖ 2 к постановлению'!N74</f>
        <v>3300</v>
      </c>
      <c r="K556" s="191">
        <f>'ПРИЛОЖ 2 к постановлению'!O74</f>
        <v>0</v>
      </c>
      <c r="L556" s="191">
        <f>'ПРИЛОЖ 2 к постановлению'!P74</f>
        <v>0</v>
      </c>
      <c r="M556" s="191">
        <f>'ПРИЛОЖ 2 к постановлению'!Q74</f>
        <v>0</v>
      </c>
      <c r="N556" s="191">
        <f>'ПРИЛОЖ 2 к постановлению'!R74</f>
        <v>0</v>
      </c>
      <c r="O556" s="191">
        <f>'ПРИЛОЖ 2 к постановлению'!S74</f>
        <v>0</v>
      </c>
    </row>
    <row r="557" spans="1:15" s="171" customFormat="1">
      <c r="A557" s="309"/>
      <c r="B557" s="313"/>
      <c r="C557" s="172" t="s">
        <v>28</v>
      </c>
      <c r="D557" s="167">
        <f t="shared" si="140"/>
        <v>0</v>
      </c>
      <c r="E557" s="168">
        <v>0</v>
      </c>
      <c r="F557" s="168">
        <v>0</v>
      </c>
      <c r="G557" s="168">
        <f>п2!K228</f>
        <v>0</v>
      </c>
      <c r="H557" s="168">
        <v>0</v>
      </c>
      <c r="I557" s="168">
        <v>0</v>
      </c>
      <c r="J557" s="191">
        <v>0</v>
      </c>
      <c r="K557" s="191">
        <v>0</v>
      </c>
      <c r="L557" s="191">
        <v>0</v>
      </c>
      <c r="M557" s="191">
        <v>0</v>
      </c>
      <c r="N557" s="191">
        <v>0</v>
      </c>
      <c r="O557" s="191">
        <v>0</v>
      </c>
    </row>
    <row r="558" spans="1:15" s="174" customFormat="1">
      <c r="A558" s="314" t="s">
        <v>416</v>
      </c>
      <c r="B558" s="313" t="s">
        <v>457</v>
      </c>
      <c r="C558" s="173" t="s">
        <v>17</v>
      </c>
      <c r="D558" s="167">
        <f t="shared" ref="D558:D589" si="143">SUM(E558:O558)</f>
        <v>48</v>
      </c>
      <c r="E558" s="167">
        <f t="shared" ref="E558:K558" si="144">SUM(E559:E562)</f>
        <v>0</v>
      </c>
      <c r="F558" s="167">
        <f t="shared" si="144"/>
        <v>0</v>
      </c>
      <c r="G558" s="167">
        <f t="shared" si="144"/>
        <v>0</v>
      </c>
      <c r="H558" s="167">
        <f t="shared" si="144"/>
        <v>0</v>
      </c>
      <c r="I558" s="167">
        <f t="shared" si="144"/>
        <v>48</v>
      </c>
      <c r="J558" s="190">
        <f>SUM(J559:J562)</f>
        <v>0</v>
      </c>
      <c r="K558" s="190">
        <f t="shared" si="144"/>
        <v>0</v>
      </c>
      <c r="L558" s="190">
        <f>SUM(L559:L562)</f>
        <v>0</v>
      </c>
      <c r="M558" s="190">
        <f>SUM(M559:M562)</f>
        <v>0</v>
      </c>
      <c r="N558" s="190">
        <f>SUM(N559:N562)</f>
        <v>0</v>
      </c>
      <c r="O558" s="190">
        <f>SUM(O559:O562)</f>
        <v>0</v>
      </c>
    </row>
    <row r="559" spans="1:15" s="171" customFormat="1" ht="32.85" customHeight="1">
      <c r="A559" s="314"/>
      <c r="B559" s="313"/>
      <c r="C559" s="172" t="s">
        <v>25</v>
      </c>
      <c r="D559" s="167">
        <f t="shared" si="143"/>
        <v>0</v>
      </c>
      <c r="E559" s="168">
        <v>0</v>
      </c>
      <c r="F559" s="168">
        <v>0</v>
      </c>
      <c r="G559" s="168">
        <v>0</v>
      </c>
      <c r="H559" s="168">
        <v>0</v>
      </c>
      <c r="I559" s="168">
        <v>0</v>
      </c>
      <c r="J559" s="191">
        <v>0</v>
      </c>
      <c r="K559" s="191">
        <v>0</v>
      </c>
      <c r="L559" s="191">
        <v>0</v>
      </c>
      <c r="M559" s="191">
        <v>0</v>
      </c>
      <c r="N559" s="191">
        <v>0</v>
      </c>
      <c r="O559" s="191">
        <v>0</v>
      </c>
    </row>
    <row r="560" spans="1:15" s="171" customFormat="1" ht="17.25" customHeight="1">
      <c r="A560" s="314"/>
      <c r="B560" s="313"/>
      <c r="C560" s="172" t="s">
        <v>26</v>
      </c>
      <c r="D560" s="167">
        <f t="shared" si="143"/>
        <v>0</v>
      </c>
      <c r="E560" s="168">
        <v>0</v>
      </c>
      <c r="F560" s="168">
        <v>0</v>
      </c>
      <c r="G560" s="168">
        <v>0</v>
      </c>
      <c r="H560" s="168">
        <v>0</v>
      </c>
      <c r="I560" s="168">
        <v>0</v>
      </c>
      <c r="J560" s="191">
        <v>0</v>
      </c>
      <c r="K560" s="191">
        <v>0</v>
      </c>
      <c r="L560" s="191">
        <v>0</v>
      </c>
      <c r="M560" s="191">
        <v>0</v>
      </c>
      <c r="N560" s="191">
        <v>0</v>
      </c>
      <c r="O560" s="191">
        <v>0</v>
      </c>
    </row>
    <row r="561" spans="1:15" s="171" customFormat="1">
      <c r="A561" s="314"/>
      <c r="B561" s="313"/>
      <c r="C561" s="172" t="s">
        <v>27</v>
      </c>
      <c r="D561" s="167">
        <f t="shared" si="143"/>
        <v>48</v>
      </c>
      <c r="E561" s="168">
        <f>п2!I229</f>
        <v>0</v>
      </c>
      <c r="F561" s="168">
        <v>0</v>
      </c>
      <c r="G561" s="168">
        <f>п2!K178</f>
        <v>0</v>
      </c>
      <c r="H561" s="168">
        <v>0</v>
      </c>
      <c r="I561" s="168">
        <f>'ПРИЛОЖ 2 к постановлению'!M75</f>
        <v>48</v>
      </c>
      <c r="J561" s="191">
        <v>0</v>
      </c>
      <c r="K561" s="191">
        <f>'ПРИЛОЖ 2 к постановлению'!O118</f>
        <v>0</v>
      </c>
      <c r="L561" s="191">
        <v>0</v>
      </c>
      <c r="M561" s="191">
        <v>0</v>
      </c>
      <c r="N561" s="191">
        <v>0</v>
      </c>
      <c r="O561" s="191">
        <v>0</v>
      </c>
    </row>
    <row r="562" spans="1:15" s="171" customFormat="1">
      <c r="A562" s="309"/>
      <c r="B562" s="313"/>
      <c r="C562" s="172" t="s">
        <v>28</v>
      </c>
      <c r="D562" s="167">
        <f t="shared" si="143"/>
        <v>0</v>
      </c>
      <c r="E562" s="168">
        <v>0</v>
      </c>
      <c r="F562" s="168">
        <v>0</v>
      </c>
      <c r="G562" s="168">
        <f>п2!K233</f>
        <v>0</v>
      </c>
      <c r="H562" s="168">
        <v>0</v>
      </c>
      <c r="I562" s="168">
        <v>0</v>
      </c>
      <c r="J562" s="191">
        <v>0</v>
      </c>
      <c r="K562" s="191">
        <v>0</v>
      </c>
      <c r="L562" s="191">
        <v>0</v>
      </c>
      <c r="M562" s="191">
        <v>0</v>
      </c>
      <c r="N562" s="191">
        <v>0</v>
      </c>
      <c r="O562" s="191">
        <v>0</v>
      </c>
    </row>
    <row r="563" spans="1:15" s="174" customFormat="1">
      <c r="A563" s="314" t="s">
        <v>419</v>
      </c>
      <c r="B563" s="313" t="s">
        <v>503</v>
      </c>
      <c r="C563" s="173" t="s">
        <v>17</v>
      </c>
      <c r="D563" s="167">
        <f t="shared" si="143"/>
        <v>14.3</v>
      </c>
      <c r="E563" s="167">
        <f t="shared" ref="E563:O563" si="145">SUM(E564:E567)</f>
        <v>0</v>
      </c>
      <c r="F563" s="167">
        <f t="shared" si="145"/>
        <v>0</v>
      </c>
      <c r="G563" s="167">
        <f t="shared" si="145"/>
        <v>0</v>
      </c>
      <c r="H563" s="167">
        <f t="shared" si="145"/>
        <v>0</v>
      </c>
      <c r="I563" s="167">
        <f t="shared" si="145"/>
        <v>14.3</v>
      </c>
      <c r="J563" s="190">
        <f>SUM(J564:J567)</f>
        <v>0</v>
      </c>
      <c r="K563" s="190">
        <f t="shared" si="145"/>
        <v>0</v>
      </c>
      <c r="L563" s="190">
        <f t="shared" si="145"/>
        <v>0</v>
      </c>
      <c r="M563" s="190">
        <f t="shared" si="145"/>
        <v>0</v>
      </c>
      <c r="N563" s="190">
        <f t="shared" si="145"/>
        <v>0</v>
      </c>
      <c r="O563" s="190">
        <f t="shared" si="145"/>
        <v>0</v>
      </c>
    </row>
    <row r="564" spans="1:15" s="171" customFormat="1" ht="30">
      <c r="A564" s="314"/>
      <c r="B564" s="313"/>
      <c r="C564" s="172" t="s">
        <v>25</v>
      </c>
      <c r="D564" s="167">
        <f t="shared" si="143"/>
        <v>0</v>
      </c>
      <c r="E564" s="168">
        <v>0</v>
      </c>
      <c r="F564" s="168">
        <v>0</v>
      </c>
      <c r="G564" s="168">
        <v>0</v>
      </c>
      <c r="H564" s="168">
        <v>0</v>
      </c>
      <c r="I564" s="168">
        <v>0</v>
      </c>
      <c r="J564" s="191">
        <v>0</v>
      </c>
      <c r="K564" s="191">
        <v>0</v>
      </c>
      <c r="L564" s="191">
        <v>0</v>
      </c>
      <c r="M564" s="191">
        <v>0</v>
      </c>
      <c r="N564" s="191">
        <v>0</v>
      </c>
      <c r="O564" s="191">
        <v>0</v>
      </c>
    </row>
    <row r="565" spans="1:15" s="171" customFormat="1">
      <c r="A565" s="314"/>
      <c r="B565" s="313"/>
      <c r="C565" s="172" t="s">
        <v>26</v>
      </c>
      <c r="D565" s="167">
        <f t="shared" si="143"/>
        <v>0</v>
      </c>
      <c r="E565" s="168">
        <v>0</v>
      </c>
      <c r="F565" s="168">
        <v>0</v>
      </c>
      <c r="G565" s="168">
        <v>0</v>
      </c>
      <c r="H565" s="168">
        <v>0</v>
      </c>
      <c r="I565" s="168">
        <v>0</v>
      </c>
      <c r="J565" s="191">
        <v>0</v>
      </c>
      <c r="K565" s="191">
        <v>0</v>
      </c>
      <c r="L565" s="191">
        <v>0</v>
      </c>
      <c r="M565" s="191">
        <v>0</v>
      </c>
      <c r="N565" s="191">
        <v>0</v>
      </c>
      <c r="O565" s="191">
        <v>0</v>
      </c>
    </row>
    <row r="566" spans="1:15" s="171" customFormat="1">
      <c r="A566" s="314"/>
      <c r="B566" s="313"/>
      <c r="C566" s="172" t="s">
        <v>27</v>
      </c>
      <c r="D566" s="167">
        <f t="shared" si="143"/>
        <v>14.3</v>
      </c>
      <c r="E566" s="168">
        <f>п2!I234</f>
        <v>0</v>
      </c>
      <c r="F566" s="168">
        <v>0</v>
      </c>
      <c r="G566" s="168">
        <f>п2!K183</f>
        <v>0</v>
      </c>
      <c r="H566" s="168">
        <v>0</v>
      </c>
      <c r="I566" s="168">
        <v>14.3</v>
      </c>
      <c r="J566" s="191">
        <v>0</v>
      </c>
      <c r="K566" s="191">
        <v>0</v>
      </c>
      <c r="L566" s="191">
        <v>0</v>
      </c>
      <c r="M566" s="191">
        <v>0</v>
      </c>
      <c r="N566" s="191">
        <v>0</v>
      </c>
      <c r="O566" s="191">
        <v>0</v>
      </c>
    </row>
    <row r="567" spans="1:15" s="171" customFormat="1">
      <c r="A567" s="309"/>
      <c r="B567" s="313"/>
      <c r="C567" s="172" t="s">
        <v>28</v>
      </c>
      <c r="D567" s="167">
        <f t="shared" si="143"/>
        <v>0</v>
      </c>
      <c r="E567" s="168">
        <v>0</v>
      </c>
      <c r="F567" s="168">
        <v>0</v>
      </c>
      <c r="G567" s="168">
        <f>п2!K238</f>
        <v>0</v>
      </c>
      <c r="H567" s="168">
        <v>0</v>
      </c>
      <c r="I567" s="168">
        <v>0</v>
      </c>
      <c r="J567" s="191">
        <v>0</v>
      </c>
      <c r="K567" s="191">
        <v>0</v>
      </c>
      <c r="L567" s="191">
        <v>0</v>
      </c>
      <c r="M567" s="191">
        <v>0</v>
      </c>
      <c r="N567" s="191">
        <v>0</v>
      </c>
      <c r="O567" s="191">
        <v>0</v>
      </c>
    </row>
    <row r="568" spans="1:15" s="174" customFormat="1">
      <c r="A568" s="314" t="s">
        <v>456</v>
      </c>
      <c r="B568" s="313" t="s">
        <v>463</v>
      </c>
      <c r="C568" s="173" t="s">
        <v>17</v>
      </c>
      <c r="D568" s="167">
        <f t="shared" si="143"/>
        <v>1611.8809999999999</v>
      </c>
      <c r="E568" s="167">
        <f t="shared" ref="E568:O568" si="146">SUM(E569:E572)</f>
        <v>0</v>
      </c>
      <c r="F568" s="167">
        <f t="shared" si="146"/>
        <v>0</v>
      </c>
      <c r="G568" s="167">
        <f t="shared" si="146"/>
        <v>0</v>
      </c>
      <c r="H568" s="167">
        <f t="shared" si="146"/>
        <v>0</v>
      </c>
      <c r="I568" s="167">
        <f t="shared" si="146"/>
        <v>1316.838</v>
      </c>
      <c r="J568" s="190">
        <f>SUM(J569:J572)</f>
        <v>295.04300000000001</v>
      </c>
      <c r="K568" s="190">
        <f t="shared" si="146"/>
        <v>0</v>
      </c>
      <c r="L568" s="190">
        <f t="shared" si="146"/>
        <v>0</v>
      </c>
      <c r="M568" s="190">
        <f t="shared" si="146"/>
        <v>0</v>
      </c>
      <c r="N568" s="190">
        <f t="shared" si="146"/>
        <v>0</v>
      </c>
      <c r="O568" s="190">
        <f t="shared" si="146"/>
        <v>0</v>
      </c>
    </row>
    <row r="569" spans="1:15" s="171" customFormat="1" ht="30">
      <c r="A569" s="314"/>
      <c r="B569" s="313"/>
      <c r="C569" s="172" t="s">
        <v>25</v>
      </c>
      <c r="D569" s="167">
        <f t="shared" si="143"/>
        <v>0</v>
      </c>
      <c r="E569" s="168">
        <v>0</v>
      </c>
      <c r="F569" s="168">
        <v>0</v>
      </c>
      <c r="G569" s="168">
        <v>0</v>
      </c>
      <c r="H569" s="168">
        <v>0</v>
      </c>
      <c r="I569" s="168">
        <v>0</v>
      </c>
      <c r="J569" s="191">
        <v>0</v>
      </c>
      <c r="K569" s="191">
        <v>0</v>
      </c>
      <c r="L569" s="191">
        <v>0</v>
      </c>
      <c r="M569" s="191">
        <v>0</v>
      </c>
      <c r="N569" s="191">
        <v>0</v>
      </c>
      <c r="O569" s="191">
        <v>0</v>
      </c>
    </row>
    <row r="570" spans="1:15" s="171" customFormat="1">
      <c r="A570" s="314"/>
      <c r="B570" s="313"/>
      <c r="C570" s="172" t="s">
        <v>26</v>
      </c>
      <c r="D570" s="167">
        <f t="shared" si="143"/>
        <v>0</v>
      </c>
      <c r="E570" s="168">
        <v>0</v>
      </c>
      <c r="F570" s="168">
        <v>0</v>
      </c>
      <c r="G570" s="168">
        <v>0</v>
      </c>
      <c r="H570" s="168">
        <v>0</v>
      </c>
      <c r="I570" s="168">
        <v>0</v>
      </c>
      <c r="J570" s="191">
        <v>0</v>
      </c>
      <c r="K570" s="191">
        <v>0</v>
      </c>
      <c r="L570" s="191">
        <v>0</v>
      </c>
      <c r="M570" s="191">
        <v>0</v>
      </c>
      <c r="N570" s="191">
        <v>0</v>
      </c>
      <c r="O570" s="191">
        <v>0</v>
      </c>
    </row>
    <row r="571" spans="1:15" s="171" customFormat="1">
      <c r="A571" s="314"/>
      <c r="B571" s="313"/>
      <c r="C571" s="172" t="s">
        <v>27</v>
      </c>
      <c r="D571" s="167">
        <f>SUM(E571:O571)</f>
        <v>1611.8809999999999</v>
      </c>
      <c r="E571" s="168">
        <f>п2!I239</f>
        <v>0</v>
      </c>
      <c r="F571" s="168">
        <v>0</v>
      </c>
      <c r="G571" s="168">
        <f>п2!K188</f>
        <v>0</v>
      </c>
      <c r="H571" s="168">
        <v>0</v>
      </c>
      <c r="I571" s="168">
        <v>1316.838</v>
      </c>
      <c r="J571" s="191">
        <f>'ПРИЛОЖ 2 к постановлению'!N77</f>
        <v>295.04300000000001</v>
      </c>
      <c r="K571" s="191">
        <v>0</v>
      </c>
      <c r="L571" s="191">
        <v>0</v>
      </c>
      <c r="M571" s="191">
        <v>0</v>
      </c>
      <c r="N571" s="191">
        <v>0</v>
      </c>
      <c r="O571" s="191">
        <v>0</v>
      </c>
    </row>
    <row r="572" spans="1:15" s="171" customFormat="1">
      <c r="A572" s="309"/>
      <c r="B572" s="313"/>
      <c r="C572" s="172" t="s">
        <v>28</v>
      </c>
      <c r="D572" s="167">
        <f t="shared" si="143"/>
        <v>0</v>
      </c>
      <c r="E572" s="168">
        <v>0</v>
      </c>
      <c r="F572" s="168">
        <v>0</v>
      </c>
      <c r="G572" s="168">
        <f>п2!K243</f>
        <v>0</v>
      </c>
      <c r="H572" s="168">
        <v>0</v>
      </c>
      <c r="I572" s="168">
        <v>0</v>
      </c>
      <c r="J572" s="191">
        <v>0</v>
      </c>
      <c r="K572" s="191">
        <v>0</v>
      </c>
      <c r="L572" s="191">
        <v>0</v>
      </c>
      <c r="M572" s="191">
        <v>0</v>
      </c>
      <c r="N572" s="191">
        <v>0</v>
      </c>
      <c r="O572" s="191">
        <v>0</v>
      </c>
    </row>
    <row r="573" spans="1:15" s="174" customFormat="1">
      <c r="A573" s="314" t="s">
        <v>459</v>
      </c>
      <c r="B573" s="313" t="s">
        <v>504</v>
      </c>
      <c r="C573" s="173" t="s">
        <v>17</v>
      </c>
      <c r="D573" s="167">
        <f t="shared" si="143"/>
        <v>123</v>
      </c>
      <c r="E573" s="167">
        <f t="shared" ref="E573:O573" si="147">SUM(E574:E577)</f>
        <v>0</v>
      </c>
      <c r="F573" s="167">
        <f t="shared" si="147"/>
        <v>0</v>
      </c>
      <c r="G573" s="167">
        <f t="shared" si="147"/>
        <v>0</v>
      </c>
      <c r="H573" s="167">
        <f t="shared" si="147"/>
        <v>0</v>
      </c>
      <c r="I573" s="167">
        <f t="shared" si="147"/>
        <v>123</v>
      </c>
      <c r="J573" s="190">
        <f>SUM(J574:J577)</f>
        <v>0</v>
      </c>
      <c r="K573" s="190">
        <f t="shared" si="147"/>
        <v>0</v>
      </c>
      <c r="L573" s="190">
        <f t="shared" si="147"/>
        <v>0</v>
      </c>
      <c r="M573" s="190">
        <f t="shared" si="147"/>
        <v>0</v>
      </c>
      <c r="N573" s="190">
        <f t="shared" si="147"/>
        <v>0</v>
      </c>
      <c r="O573" s="190">
        <f t="shared" si="147"/>
        <v>0</v>
      </c>
    </row>
    <row r="574" spans="1:15" s="171" customFormat="1" ht="30">
      <c r="A574" s="314"/>
      <c r="B574" s="313"/>
      <c r="C574" s="172" t="s">
        <v>25</v>
      </c>
      <c r="D574" s="167">
        <f t="shared" si="143"/>
        <v>0</v>
      </c>
      <c r="E574" s="168">
        <v>0</v>
      </c>
      <c r="F574" s="168">
        <v>0</v>
      </c>
      <c r="G574" s="168">
        <v>0</v>
      </c>
      <c r="H574" s="168">
        <v>0</v>
      </c>
      <c r="I574" s="168">
        <v>0</v>
      </c>
      <c r="J574" s="191">
        <v>0</v>
      </c>
      <c r="K574" s="191">
        <v>0</v>
      </c>
      <c r="L574" s="191">
        <v>0</v>
      </c>
      <c r="M574" s="191">
        <v>0</v>
      </c>
      <c r="N574" s="191">
        <v>0</v>
      </c>
      <c r="O574" s="191">
        <v>0</v>
      </c>
    </row>
    <row r="575" spans="1:15" s="171" customFormat="1">
      <c r="A575" s="314"/>
      <c r="B575" s="313"/>
      <c r="C575" s="172" t="s">
        <v>26</v>
      </c>
      <c r="D575" s="167">
        <f t="shared" si="143"/>
        <v>0</v>
      </c>
      <c r="E575" s="168">
        <v>0</v>
      </c>
      <c r="F575" s="168">
        <v>0</v>
      </c>
      <c r="G575" s="168">
        <v>0</v>
      </c>
      <c r="H575" s="168">
        <v>0</v>
      </c>
      <c r="I575" s="168">
        <v>0</v>
      </c>
      <c r="J575" s="191">
        <v>0</v>
      </c>
      <c r="K575" s="191">
        <v>0</v>
      </c>
      <c r="L575" s="191">
        <v>0</v>
      </c>
      <c r="M575" s="191">
        <v>0</v>
      </c>
      <c r="N575" s="191">
        <v>0</v>
      </c>
      <c r="O575" s="191">
        <v>0</v>
      </c>
    </row>
    <row r="576" spans="1:15" s="171" customFormat="1">
      <c r="A576" s="314"/>
      <c r="B576" s="313"/>
      <c r="C576" s="172" t="s">
        <v>27</v>
      </c>
      <c r="D576" s="167">
        <f t="shared" si="143"/>
        <v>123</v>
      </c>
      <c r="E576" s="168">
        <f>п2!I244</f>
        <v>0</v>
      </c>
      <c r="F576" s="168">
        <v>0</v>
      </c>
      <c r="G576" s="168">
        <f>п2!K193</f>
        <v>0</v>
      </c>
      <c r="H576" s="168">
        <v>0</v>
      </c>
      <c r="I576" s="168">
        <f>'ПРИЛОЖ 2 к постановлению'!M78</f>
        <v>123</v>
      </c>
      <c r="J576" s="191">
        <v>0</v>
      </c>
      <c r="K576" s="191">
        <v>0</v>
      </c>
      <c r="L576" s="191">
        <v>0</v>
      </c>
      <c r="M576" s="191">
        <v>0</v>
      </c>
      <c r="N576" s="191">
        <v>0</v>
      </c>
      <c r="O576" s="191">
        <v>0</v>
      </c>
    </row>
    <row r="577" spans="1:15" s="171" customFormat="1">
      <c r="A577" s="309"/>
      <c r="B577" s="313"/>
      <c r="C577" s="172" t="s">
        <v>28</v>
      </c>
      <c r="D577" s="167">
        <f t="shared" si="143"/>
        <v>0</v>
      </c>
      <c r="E577" s="168">
        <v>0</v>
      </c>
      <c r="F577" s="168">
        <v>0</v>
      </c>
      <c r="G577" s="168">
        <f>п2!K248</f>
        <v>0</v>
      </c>
      <c r="H577" s="168">
        <v>0</v>
      </c>
      <c r="I577" s="168">
        <v>0</v>
      </c>
      <c r="J577" s="191">
        <v>0</v>
      </c>
      <c r="K577" s="191">
        <v>0</v>
      </c>
      <c r="L577" s="191">
        <v>0</v>
      </c>
      <c r="M577" s="191">
        <v>0</v>
      </c>
      <c r="N577" s="191">
        <v>0</v>
      </c>
      <c r="O577" s="191">
        <v>0</v>
      </c>
    </row>
    <row r="578" spans="1:15" s="174" customFormat="1">
      <c r="A578" s="314" t="s">
        <v>461</v>
      </c>
      <c r="B578" s="313" t="s">
        <v>467</v>
      </c>
      <c r="C578" s="173" t="s">
        <v>17</v>
      </c>
      <c r="D578" s="167">
        <f t="shared" si="143"/>
        <v>68</v>
      </c>
      <c r="E578" s="167">
        <f t="shared" ref="E578:O578" si="148">SUM(E579:E582)</f>
        <v>0</v>
      </c>
      <c r="F578" s="167">
        <f t="shared" si="148"/>
        <v>0</v>
      </c>
      <c r="G578" s="167">
        <f t="shared" si="148"/>
        <v>0</v>
      </c>
      <c r="H578" s="167">
        <f t="shared" si="148"/>
        <v>0</v>
      </c>
      <c r="I578" s="167">
        <f t="shared" si="148"/>
        <v>68</v>
      </c>
      <c r="J578" s="190">
        <f>SUM(J579:J582)</f>
        <v>0</v>
      </c>
      <c r="K578" s="190">
        <f t="shared" si="148"/>
        <v>0</v>
      </c>
      <c r="L578" s="190">
        <f t="shared" si="148"/>
        <v>0</v>
      </c>
      <c r="M578" s="190">
        <f t="shared" si="148"/>
        <v>0</v>
      </c>
      <c r="N578" s="190">
        <f t="shared" si="148"/>
        <v>0</v>
      </c>
      <c r="O578" s="190">
        <f t="shared" si="148"/>
        <v>0</v>
      </c>
    </row>
    <row r="579" spans="1:15" s="171" customFormat="1" ht="15" customHeight="1">
      <c r="A579" s="314"/>
      <c r="B579" s="313"/>
      <c r="C579" s="172" t="s">
        <v>25</v>
      </c>
      <c r="D579" s="167">
        <f t="shared" si="143"/>
        <v>0</v>
      </c>
      <c r="E579" s="168">
        <v>0</v>
      </c>
      <c r="F579" s="168">
        <v>0</v>
      </c>
      <c r="G579" s="168">
        <v>0</v>
      </c>
      <c r="H579" s="168">
        <v>0</v>
      </c>
      <c r="I579" s="168">
        <v>0</v>
      </c>
      <c r="J579" s="191">
        <v>0</v>
      </c>
      <c r="K579" s="191">
        <v>0</v>
      </c>
      <c r="L579" s="191">
        <v>0</v>
      </c>
      <c r="M579" s="191">
        <v>0</v>
      </c>
      <c r="N579" s="191">
        <v>0</v>
      </c>
      <c r="O579" s="191">
        <v>0</v>
      </c>
    </row>
    <row r="580" spans="1:15" s="171" customFormat="1">
      <c r="A580" s="314"/>
      <c r="B580" s="313"/>
      <c r="C580" s="172" t="s">
        <v>26</v>
      </c>
      <c r="D580" s="167">
        <f t="shared" si="143"/>
        <v>0</v>
      </c>
      <c r="E580" s="168">
        <v>0</v>
      </c>
      <c r="F580" s="168">
        <v>0</v>
      </c>
      <c r="G580" s="168">
        <v>0</v>
      </c>
      <c r="H580" s="168">
        <v>0</v>
      </c>
      <c r="I580" s="168">
        <v>0</v>
      </c>
      <c r="J580" s="191">
        <v>0</v>
      </c>
      <c r="K580" s="191">
        <v>0</v>
      </c>
      <c r="L580" s="191">
        <v>0</v>
      </c>
      <c r="M580" s="191">
        <v>0</v>
      </c>
      <c r="N580" s="191">
        <v>0</v>
      </c>
      <c r="O580" s="191">
        <v>0</v>
      </c>
    </row>
    <row r="581" spans="1:15" s="171" customFormat="1" ht="15" customHeight="1">
      <c r="A581" s="314"/>
      <c r="B581" s="313"/>
      <c r="C581" s="172" t="s">
        <v>27</v>
      </c>
      <c r="D581" s="167">
        <f t="shared" si="143"/>
        <v>68</v>
      </c>
      <c r="E581" s="168">
        <f>п2!I249</f>
        <v>0</v>
      </c>
      <c r="F581" s="168">
        <v>0</v>
      </c>
      <c r="G581" s="168">
        <f>п2!K198</f>
        <v>0</v>
      </c>
      <c r="H581" s="168">
        <v>0</v>
      </c>
      <c r="I581" s="168">
        <f>'ПРИЛОЖ 2 к постановлению'!M79</f>
        <v>68</v>
      </c>
      <c r="J581" s="191">
        <v>0</v>
      </c>
      <c r="K581" s="191">
        <v>0</v>
      </c>
      <c r="L581" s="191">
        <v>0</v>
      </c>
      <c r="M581" s="191">
        <v>0</v>
      </c>
      <c r="N581" s="191">
        <v>0</v>
      </c>
      <c r="O581" s="191">
        <v>0</v>
      </c>
    </row>
    <row r="582" spans="1:15" s="171" customFormat="1">
      <c r="A582" s="309"/>
      <c r="B582" s="313"/>
      <c r="C582" s="172" t="s">
        <v>28</v>
      </c>
      <c r="D582" s="167">
        <f t="shared" si="143"/>
        <v>0</v>
      </c>
      <c r="E582" s="168">
        <v>0</v>
      </c>
      <c r="F582" s="168">
        <v>0</v>
      </c>
      <c r="G582" s="168">
        <f>п2!K253</f>
        <v>0</v>
      </c>
      <c r="H582" s="168">
        <v>0</v>
      </c>
      <c r="I582" s="168">
        <v>0</v>
      </c>
      <c r="J582" s="191">
        <v>0</v>
      </c>
      <c r="K582" s="191">
        <v>0</v>
      </c>
      <c r="L582" s="191">
        <v>0</v>
      </c>
      <c r="M582" s="191">
        <v>0</v>
      </c>
      <c r="N582" s="191">
        <v>0</v>
      </c>
      <c r="O582" s="191">
        <v>0</v>
      </c>
    </row>
    <row r="583" spans="1:15" s="174" customFormat="1">
      <c r="A583" s="314" t="s">
        <v>464</v>
      </c>
      <c r="B583" s="313" t="s">
        <v>510</v>
      </c>
      <c r="C583" s="173" t="s">
        <v>17</v>
      </c>
      <c r="D583" s="167">
        <f t="shared" si="143"/>
        <v>0</v>
      </c>
      <c r="E583" s="167">
        <f t="shared" ref="E583:O583" si="149">SUM(E584:E587)</f>
        <v>0</v>
      </c>
      <c r="F583" s="167">
        <f t="shared" si="149"/>
        <v>0</v>
      </c>
      <c r="G583" s="167">
        <f t="shared" si="149"/>
        <v>0</v>
      </c>
      <c r="H583" s="167">
        <f t="shared" si="149"/>
        <v>0</v>
      </c>
      <c r="I583" s="167">
        <f t="shared" si="149"/>
        <v>0</v>
      </c>
      <c r="J583" s="190">
        <f>SUM(J584:J587)</f>
        <v>0</v>
      </c>
      <c r="K583" s="190">
        <f t="shared" si="149"/>
        <v>0</v>
      </c>
      <c r="L583" s="190">
        <f t="shared" si="149"/>
        <v>0</v>
      </c>
      <c r="M583" s="190">
        <f t="shared" si="149"/>
        <v>0</v>
      </c>
      <c r="N583" s="190">
        <f t="shared" si="149"/>
        <v>0</v>
      </c>
      <c r="O583" s="190">
        <f t="shared" si="149"/>
        <v>0</v>
      </c>
    </row>
    <row r="584" spans="1:15" s="171" customFormat="1" ht="30">
      <c r="A584" s="314"/>
      <c r="B584" s="313"/>
      <c r="C584" s="172" t="s">
        <v>25</v>
      </c>
      <c r="D584" s="167">
        <f t="shared" si="143"/>
        <v>0</v>
      </c>
      <c r="E584" s="168">
        <v>0</v>
      </c>
      <c r="F584" s="168">
        <v>0</v>
      </c>
      <c r="G584" s="168">
        <v>0</v>
      </c>
      <c r="H584" s="168">
        <v>0</v>
      </c>
      <c r="I584" s="168">
        <v>0</v>
      </c>
      <c r="J584" s="191">
        <v>0</v>
      </c>
      <c r="K584" s="191">
        <v>0</v>
      </c>
      <c r="L584" s="191">
        <v>0</v>
      </c>
      <c r="M584" s="191">
        <v>0</v>
      </c>
      <c r="N584" s="191">
        <v>0</v>
      </c>
      <c r="O584" s="191">
        <v>0</v>
      </c>
    </row>
    <row r="585" spans="1:15" s="171" customFormat="1">
      <c r="A585" s="314"/>
      <c r="B585" s="313"/>
      <c r="C585" s="172" t="s">
        <v>26</v>
      </c>
      <c r="D585" s="167">
        <f t="shared" si="143"/>
        <v>0</v>
      </c>
      <c r="E585" s="168">
        <v>0</v>
      </c>
      <c r="F585" s="168">
        <v>0</v>
      </c>
      <c r="G585" s="168">
        <v>0</v>
      </c>
      <c r="H585" s="168">
        <v>0</v>
      </c>
      <c r="I585" s="168">
        <v>0</v>
      </c>
      <c r="J585" s="191">
        <v>0</v>
      </c>
      <c r="K585" s="191">
        <v>0</v>
      </c>
      <c r="L585" s="191">
        <v>0</v>
      </c>
      <c r="M585" s="191">
        <v>0</v>
      </c>
      <c r="N585" s="191">
        <v>0</v>
      </c>
      <c r="O585" s="191">
        <v>0</v>
      </c>
    </row>
    <row r="586" spans="1:15" s="171" customFormat="1">
      <c r="A586" s="314"/>
      <c r="B586" s="313"/>
      <c r="C586" s="172" t="s">
        <v>27</v>
      </c>
      <c r="D586" s="167">
        <f t="shared" si="143"/>
        <v>0</v>
      </c>
      <c r="E586" s="168">
        <f>п2!I254</f>
        <v>0</v>
      </c>
      <c r="F586" s="168">
        <v>0</v>
      </c>
      <c r="G586" s="168">
        <f>п2!K203</f>
        <v>0</v>
      </c>
      <c r="H586" s="168">
        <v>0</v>
      </c>
      <c r="I586" s="168">
        <f>'ПРИЛОЖ 2 к постановлению'!M111</f>
        <v>0</v>
      </c>
      <c r="J586" s="191">
        <f>'ПРИЛОЖ 2 к постановлению'!N80</f>
        <v>0</v>
      </c>
      <c r="K586" s="191">
        <f>'ПРИЛОЖ 2 к постановлению'!O80</f>
        <v>0</v>
      </c>
      <c r="L586" s="191">
        <v>0</v>
      </c>
      <c r="M586" s="191">
        <v>0</v>
      </c>
      <c r="N586" s="191">
        <v>0</v>
      </c>
      <c r="O586" s="191">
        <v>0</v>
      </c>
    </row>
    <row r="587" spans="1:15" s="171" customFormat="1">
      <c r="A587" s="309"/>
      <c r="B587" s="313"/>
      <c r="C587" s="172" t="s">
        <v>28</v>
      </c>
      <c r="D587" s="167">
        <f t="shared" si="143"/>
        <v>0</v>
      </c>
      <c r="E587" s="168">
        <v>0</v>
      </c>
      <c r="F587" s="168">
        <v>0</v>
      </c>
      <c r="G587" s="168">
        <f>п2!K258</f>
        <v>0</v>
      </c>
      <c r="H587" s="168">
        <v>0</v>
      </c>
      <c r="I587" s="168">
        <v>0</v>
      </c>
      <c r="J587" s="191">
        <v>0</v>
      </c>
      <c r="K587" s="191">
        <v>0</v>
      </c>
      <c r="L587" s="191">
        <v>0</v>
      </c>
      <c r="M587" s="191">
        <v>0</v>
      </c>
      <c r="N587" s="191">
        <v>0</v>
      </c>
      <c r="O587" s="191">
        <v>0</v>
      </c>
    </row>
    <row r="588" spans="1:15" s="174" customFormat="1">
      <c r="A588" s="314" t="s">
        <v>468</v>
      </c>
      <c r="B588" s="313" t="s">
        <v>476</v>
      </c>
      <c r="C588" s="173" t="s">
        <v>17</v>
      </c>
      <c r="D588" s="167">
        <f t="shared" si="143"/>
        <v>32309.999600000003</v>
      </c>
      <c r="E588" s="167">
        <f t="shared" ref="E588:O588" si="150">SUM(E589:E592)</f>
        <v>0</v>
      </c>
      <c r="F588" s="167">
        <f t="shared" si="150"/>
        <v>0</v>
      </c>
      <c r="G588" s="167">
        <f t="shared" si="150"/>
        <v>0</v>
      </c>
      <c r="H588" s="167">
        <f t="shared" si="150"/>
        <v>0</v>
      </c>
      <c r="I588" s="167">
        <f t="shared" si="150"/>
        <v>0</v>
      </c>
      <c r="J588" s="190">
        <f>SUM(J589:J592)</f>
        <v>0</v>
      </c>
      <c r="K588" s="190">
        <f t="shared" si="150"/>
        <v>8232.2450000000008</v>
      </c>
      <c r="L588" s="190">
        <f t="shared" si="150"/>
        <v>24077.7546</v>
      </c>
      <c r="M588" s="190">
        <f t="shared" si="150"/>
        <v>0</v>
      </c>
      <c r="N588" s="190">
        <f t="shared" si="150"/>
        <v>0</v>
      </c>
      <c r="O588" s="190">
        <f t="shared" si="150"/>
        <v>0</v>
      </c>
    </row>
    <row r="589" spans="1:15" s="171" customFormat="1" ht="30">
      <c r="A589" s="314"/>
      <c r="B589" s="313"/>
      <c r="C589" s="172" t="s">
        <v>25</v>
      </c>
      <c r="D589" s="167">
        <f t="shared" si="143"/>
        <v>0</v>
      </c>
      <c r="E589" s="168">
        <v>0</v>
      </c>
      <c r="F589" s="168">
        <v>0</v>
      </c>
      <c r="G589" s="168">
        <v>0</v>
      </c>
      <c r="H589" s="168">
        <v>0</v>
      </c>
      <c r="I589" s="168">
        <v>0</v>
      </c>
      <c r="J589" s="191">
        <v>0</v>
      </c>
      <c r="K589" s="191">
        <v>0</v>
      </c>
      <c r="L589" s="191">
        <v>0</v>
      </c>
      <c r="M589" s="191">
        <v>0</v>
      </c>
      <c r="N589" s="191">
        <v>0</v>
      </c>
      <c r="O589" s="191">
        <v>0</v>
      </c>
    </row>
    <row r="590" spans="1:15" s="171" customFormat="1">
      <c r="A590" s="314"/>
      <c r="B590" s="313"/>
      <c r="C590" s="172" t="s">
        <v>26</v>
      </c>
      <c r="D590" s="167">
        <f t="shared" ref="D590:D602" si="151">SUM(E590:O590)</f>
        <v>0</v>
      </c>
      <c r="E590" s="168">
        <v>0</v>
      </c>
      <c r="F590" s="168">
        <v>0</v>
      </c>
      <c r="G590" s="168">
        <v>0</v>
      </c>
      <c r="H590" s="168">
        <v>0</v>
      </c>
      <c r="I590" s="168">
        <v>0</v>
      </c>
      <c r="J590" s="191">
        <v>0</v>
      </c>
      <c r="K590" s="191">
        <v>0</v>
      </c>
      <c r="L590" s="191">
        <v>0</v>
      </c>
      <c r="M590" s="191">
        <v>0</v>
      </c>
      <c r="N590" s="191">
        <v>0</v>
      </c>
      <c r="O590" s="191">
        <v>0</v>
      </c>
    </row>
    <row r="591" spans="1:15" s="171" customFormat="1">
      <c r="A591" s="314"/>
      <c r="B591" s="313"/>
      <c r="C591" s="172" t="s">
        <v>27</v>
      </c>
      <c r="D591" s="167">
        <f t="shared" si="151"/>
        <v>32309.999600000003</v>
      </c>
      <c r="E591" s="168">
        <f>п2!I259</f>
        <v>0</v>
      </c>
      <c r="F591" s="168">
        <v>0</v>
      </c>
      <c r="G591" s="168">
        <f>п2!K208</f>
        <v>0</v>
      </c>
      <c r="H591" s="168">
        <v>0</v>
      </c>
      <c r="I591" s="168">
        <v>0</v>
      </c>
      <c r="J591" s="191">
        <f>'ПРИЛОЖ 2 к постановлению'!N81</f>
        <v>0</v>
      </c>
      <c r="K591" s="191">
        <f>'ПРИЛОЖ 2 к постановлению'!O81</f>
        <v>8232.2450000000008</v>
      </c>
      <c r="L591" s="191">
        <f>'ПРИЛОЖ 2 к постановлению'!P81</f>
        <v>24077.7546</v>
      </c>
      <c r="M591" s="191">
        <f>'ПРИЛОЖ 2 к постановлению'!Q81</f>
        <v>0</v>
      </c>
      <c r="N591" s="191">
        <v>0</v>
      </c>
      <c r="O591" s="191">
        <v>0</v>
      </c>
    </row>
    <row r="592" spans="1:15" s="171" customFormat="1">
      <c r="A592" s="309"/>
      <c r="B592" s="313"/>
      <c r="C592" s="172" t="s">
        <v>28</v>
      </c>
      <c r="D592" s="167">
        <f t="shared" si="151"/>
        <v>0</v>
      </c>
      <c r="E592" s="168">
        <v>0</v>
      </c>
      <c r="F592" s="168">
        <v>0</v>
      </c>
      <c r="G592" s="168">
        <f>п2!K263</f>
        <v>0</v>
      </c>
      <c r="H592" s="168">
        <v>0</v>
      </c>
      <c r="I592" s="168">
        <v>0</v>
      </c>
      <c r="J592" s="191">
        <v>0</v>
      </c>
      <c r="K592" s="191">
        <v>0</v>
      </c>
      <c r="L592" s="191">
        <v>0</v>
      </c>
      <c r="M592" s="191">
        <v>0</v>
      </c>
      <c r="N592" s="191">
        <v>0</v>
      </c>
      <c r="O592" s="191">
        <v>0</v>
      </c>
    </row>
    <row r="593" spans="1:15" s="171" customFormat="1">
      <c r="A593" s="309" t="s">
        <v>471</v>
      </c>
      <c r="B593" s="312" t="s">
        <v>687</v>
      </c>
      <c r="C593" s="173" t="s">
        <v>17</v>
      </c>
      <c r="D593" s="167">
        <f t="shared" si="151"/>
        <v>13799.74698</v>
      </c>
      <c r="E593" s="167">
        <f>SUM(E594:E597)</f>
        <v>0</v>
      </c>
      <c r="F593" s="167">
        <f>SUM(F594:F597)</f>
        <v>0</v>
      </c>
      <c r="G593" s="167">
        <f>SUM(G594:G597)</f>
        <v>0</v>
      </c>
      <c r="H593" s="167">
        <f>SUM(H594:H597)</f>
        <v>0</v>
      </c>
      <c r="I593" s="167">
        <f>SUM(I594:I597)</f>
        <v>0</v>
      </c>
      <c r="J593" s="190">
        <f t="shared" ref="J593:O593" si="152">SUM(J594:J597)</f>
        <v>0</v>
      </c>
      <c r="K593" s="190">
        <f t="shared" si="152"/>
        <v>0</v>
      </c>
      <c r="L593" s="190">
        <f t="shared" si="152"/>
        <v>0</v>
      </c>
      <c r="M593" s="190">
        <f t="shared" si="152"/>
        <v>13799.74698</v>
      </c>
      <c r="N593" s="190">
        <f t="shared" si="152"/>
        <v>0</v>
      </c>
      <c r="O593" s="190">
        <f t="shared" si="152"/>
        <v>0</v>
      </c>
    </row>
    <row r="594" spans="1:15" s="171" customFormat="1" ht="30">
      <c r="A594" s="310"/>
      <c r="B594" s="313"/>
      <c r="C594" s="172" t="s">
        <v>25</v>
      </c>
      <c r="D594" s="167">
        <f t="shared" si="151"/>
        <v>0</v>
      </c>
      <c r="E594" s="168">
        <v>0</v>
      </c>
      <c r="F594" s="168">
        <v>0</v>
      </c>
      <c r="G594" s="168">
        <v>0</v>
      </c>
      <c r="H594" s="168">
        <v>0</v>
      </c>
      <c r="I594" s="168">
        <v>0</v>
      </c>
      <c r="J594" s="191">
        <v>0</v>
      </c>
      <c r="K594" s="191">
        <v>0</v>
      </c>
      <c r="L594" s="191">
        <v>0</v>
      </c>
      <c r="M594" s="191">
        <v>0</v>
      </c>
      <c r="N594" s="191">
        <v>0</v>
      </c>
      <c r="O594" s="191">
        <v>0</v>
      </c>
    </row>
    <row r="595" spans="1:15" s="171" customFormat="1">
      <c r="A595" s="310"/>
      <c r="B595" s="313"/>
      <c r="C595" s="172" t="s">
        <v>26</v>
      </c>
      <c r="D595" s="167">
        <f>SUM(E595:O595)</f>
        <v>0</v>
      </c>
      <c r="E595" s="168">
        <v>0</v>
      </c>
      <c r="F595" s="168">
        <v>0</v>
      </c>
      <c r="G595" s="168">
        <v>0</v>
      </c>
      <c r="H595" s="168">
        <v>0</v>
      </c>
      <c r="I595" s="168">
        <v>0</v>
      </c>
      <c r="J595" s="191">
        <v>0</v>
      </c>
      <c r="K595" s="191">
        <v>0</v>
      </c>
      <c r="L595" s="191">
        <v>0</v>
      </c>
      <c r="M595" s="191">
        <v>0</v>
      </c>
      <c r="N595" s="191">
        <v>0</v>
      </c>
      <c r="O595" s="191">
        <v>0</v>
      </c>
    </row>
    <row r="596" spans="1:15" s="171" customFormat="1">
      <c r="A596" s="310"/>
      <c r="B596" s="313"/>
      <c r="C596" s="172" t="s">
        <v>27</v>
      </c>
      <c r="D596" s="167">
        <f>SUM(E596:O596)</f>
        <v>13799.74698</v>
      </c>
      <c r="E596" s="168">
        <f>п2!I264</f>
        <v>0</v>
      </c>
      <c r="F596" s="168">
        <v>0</v>
      </c>
      <c r="G596" s="168">
        <f>п2!K213</f>
        <v>0</v>
      </c>
      <c r="H596" s="168">
        <v>0</v>
      </c>
      <c r="I596" s="168">
        <v>0</v>
      </c>
      <c r="J596" s="191">
        <v>0</v>
      </c>
      <c r="K596" s="191">
        <f>'ПРИЛОЖ 2 к постановлению'!O86</f>
        <v>0</v>
      </c>
      <c r="L596" s="191">
        <f>'ПРИЛОЖ 2 к постановлению'!P86</f>
        <v>0</v>
      </c>
      <c r="M596" s="191">
        <f>'ПРИЛОЖ 2 к постановлению'!Q82</f>
        <v>13799.74698</v>
      </c>
      <c r="N596" s="191">
        <f>'ПРИЛОЖ 2 к постановлению'!R82</f>
        <v>0</v>
      </c>
      <c r="O596" s="191">
        <f>'ПРИЛОЖ 2 к постановлению'!S82</f>
        <v>0</v>
      </c>
    </row>
    <row r="597" spans="1:15" s="171" customFormat="1">
      <c r="A597" s="311"/>
      <c r="B597" s="313"/>
      <c r="C597" s="172" t="s">
        <v>28</v>
      </c>
      <c r="D597" s="167">
        <f>SUM(E597:O597)</f>
        <v>0</v>
      </c>
      <c r="E597" s="168">
        <v>0</v>
      </c>
      <c r="F597" s="168">
        <v>0</v>
      </c>
      <c r="G597" s="168">
        <f>п2!K268</f>
        <v>0</v>
      </c>
      <c r="H597" s="168">
        <v>0</v>
      </c>
      <c r="I597" s="168">
        <v>0</v>
      </c>
      <c r="J597" s="191">
        <v>0</v>
      </c>
      <c r="K597" s="191">
        <v>0</v>
      </c>
      <c r="L597" s="191">
        <v>0</v>
      </c>
      <c r="M597" s="191">
        <v>0</v>
      </c>
      <c r="N597" s="191">
        <v>0</v>
      </c>
      <c r="O597" s="191">
        <v>0</v>
      </c>
    </row>
    <row r="598" spans="1:15" s="174" customFormat="1">
      <c r="A598" s="309" t="s">
        <v>473</v>
      </c>
      <c r="B598" s="313" t="s">
        <v>544</v>
      </c>
      <c r="C598" s="173" t="s">
        <v>17</v>
      </c>
      <c r="D598" s="167">
        <f t="shared" si="151"/>
        <v>641419.27299999993</v>
      </c>
      <c r="E598" s="167">
        <f t="shared" ref="E598:O598" si="153">SUM(E599:E602)</f>
        <v>0</v>
      </c>
      <c r="F598" s="167">
        <f t="shared" si="153"/>
        <v>0</v>
      </c>
      <c r="G598" s="167">
        <f t="shared" si="153"/>
        <v>0</v>
      </c>
      <c r="H598" s="167">
        <f t="shared" si="153"/>
        <v>0</v>
      </c>
      <c r="I598" s="167">
        <f t="shared" si="153"/>
        <v>0</v>
      </c>
      <c r="J598" s="190">
        <f>SUM(J599:J602)</f>
        <v>0</v>
      </c>
      <c r="K598" s="190">
        <f>SUM(K599:K602)</f>
        <v>191313.253</v>
      </c>
      <c r="L598" s="190">
        <f t="shared" si="153"/>
        <v>450106.01999999996</v>
      </c>
      <c r="M598" s="190">
        <f t="shared" si="153"/>
        <v>0</v>
      </c>
      <c r="N598" s="190">
        <f t="shared" si="153"/>
        <v>0</v>
      </c>
      <c r="O598" s="190">
        <f t="shared" si="153"/>
        <v>0</v>
      </c>
    </row>
    <row r="599" spans="1:15" s="171" customFormat="1" ht="33.6" customHeight="1">
      <c r="A599" s="310"/>
      <c r="B599" s="313"/>
      <c r="C599" s="172" t="s">
        <v>25</v>
      </c>
      <c r="D599" s="167">
        <f t="shared" si="151"/>
        <v>0</v>
      </c>
      <c r="E599" s="168">
        <v>0</v>
      </c>
      <c r="F599" s="168">
        <v>0</v>
      </c>
      <c r="G599" s="168">
        <v>0</v>
      </c>
      <c r="H599" s="168">
        <v>0</v>
      </c>
      <c r="I599" s="168">
        <v>0</v>
      </c>
      <c r="J599" s="191">
        <v>0</v>
      </c>
      <c r="K599" s="191">
        <v>0</v>
      </c>
      <c r="L599" s="191">
        <v>0</v>
      </c>
      <c r="M599" s="191">
        <v>0</v>
      </c>
      <c r="N599" s="191">
        <v>0</v>
      </c>
      <c r="O599" s="191">
        <v>0</v>
      </c>
    </row>
    <row r="600" spans="1:15" s="171" customFormat="1">
      <c r="A600" s="310"/>
      <c r="B600" s="313"/>
      <c r="C600" s="172" t="s">
        <v>26</v>
      </c>
      <c r="D600" s="167">
        <f t="shared" si="151"/>
        <v>609348.30900000001</v>
      </c>
      <c r="E600" s="168">
        <v>0</v>
      </c>
      <c r="F600" s="168">
        <v>0</v>
      </c>
      <c r="G600" s="168">
        <v>0</v>
      </c>
      <c r="H600" s="168">
        <v>0</v>
      </c>
      <c r="I600" s="168">
        <v>0</v>
      </c>
      <c r="J600" s="191">
        <v>0</v>
      </c>
      <c r="K600" s="191">
        <v>181747.59</v>
      </c>
      <c r="L600" s="191">
        <v>427600.71899999998</v>
      </c>
      <c r="M600" s="191">
        <v>0</v>
      </c>
      <c r="N600" s="191">
        <v>0</v>
      </c>
      <c r="O600" s="191">
        <v>0</v>
      </c>
    </row>
    <row r="601" spans="1:15" s="171" customFormat="1">
      <c r="A601" s="310"/>
      <c r="B601" s="313"/>
      <c r="C601" s="172" t="s">
        <v>27</v>
      </c>
      <c r="D601" s="167">
        <f t="shared" si="151"/>
        <v>32070.964</v>
      </c>
      <c r="E601" s="168">
        <f>п2!I264</f>
        <v>0</v>
      </c>
      <c r="F601" s="168">
        <v>0</v>
      </c>
      <c r="G601" s="168">
        <f>п2!K213</f>
        <v>0</v>
      </c>
      <c r="H601" s="168">
        <v>0</v>
      </c>
      <c r="I601" s="168">
        <v>0</v>
      </c>
      <c r="J601" s="191">
        <v>0</v>
      </c>
      <c r="K601" s="191">
        <f>'ПРИЛОЖ 2 к постановлению'!O83</f>
        <v>9565.6630000000005</v>
      </c>
      <c r="L601" s="191">
        <f>'ПРИЛОЖ 2 к постановлению'!P83</f>
        <v>22505.300999999999</v>
      </c>
      <c r="M601" s="191">
        <v>0</v>
      </c>
      <c r="N601" s="191">
        <v>0</v>
      </c>
      <c r="O601" s="191">
        <v>0</v>
      </c>
    </row>
    <row r="602" spans="1:15" s="171" customFormat="1">
      <c r="A602" s="311"/>
      <c r="B602" s="313"/>
      <c r="C602" s="172" t="s">
        <v>28</v>
      </c>
      <c r="D602" s="167">
        <f t="shared" si="151"/>
        <v>0</v>
      </c>
      <c r="E602" s="168">
        <v>0</v>
      </c>
      <c r="F602" s="168">
        <v>0</v>
      </c>
      <c r="G602" s="168">
        <f>п2!K268</f>
        <v>0</v>
      </c>
      <c r="H602" s="168">
        <v>0</v>
      </c>
      <c r="I602" s="168">
        <v>0</v>
      </c>
      <c r="J602" s="191">
        <v>0</v>
      </c>
      <c r="K602" s="191">
        <v>0</v>
      </c>
      <c r="L602" s="191">
        <v>0</v>
      </c>
      <c r="M602" s="191">
        <v>0</v>
      </c>
      <c r="N602" s="191">
        <v>0</v>
      </c>
      <c r="O602" s="191">
        <v>0</v>
      </c>
    </row>
    <row r="603" spans="1:15" s="174" customFormat="1">
      <c r="A603" s="314" t="s">
        <v>511</v>
      </c>
      <c r="B603" s="313" t="s">
        <v>530</v>
      </c>
      <c r="C603" s="173" t="s">
        <v>17</v>
      </c>
      <c r="D603" s="167">
        <f t="shared" ref="D603:D612" si="154">SUM(E603:O603)</f>
        <v>3778.125</v>
      </c>
      <c r="E603" s="167">
        <f t="shared" ref="E603:O603" si="155">SUM(E604:E607)</f>
        <v>0</v>
      </c>
      <c r="F603" s="167">
        <f t="shared" si="155"/>
        <v>0</v>
      </c>
      <c r="G603" s="167">
        <f t="shared" si="155"/>
        <v>0</v>
      </c>
      <c r="H603" s="167">
        <f t="shared" si="155"/>
        <v>0</v>
      </c>
      <c r="I603" s="167">
        <f t="shared" si="155"/>
        <v>0</v>
      </c>
      <c r="J603" s="190">
        <f>SUM(J604:J607)</f>
        <v>1814.0250000000001</v>
      </c>
      <c r="K603" s="190">
        <f t="shared" si="155"/>
        <v>1964.1</v>
      </c>
      <c r="L603" s="190">
        <f t="shared" si="155"/>
        <v>0</v>
      </c>
      <c r="M603" s="190">
        <f t="shared" si="155"/>
        <v>0</v>
      </c>
      <c r="N603" s="190">
        <f t="shared" si="155"/>
        <v>0</v>
      </c>
      <c r="O603" s="190">
        <f t="shared" si="155"/>
        <v>0</v>
      </c>
    </row>
    <row r="604" spans="1:15" s="171" customFormat="1" ht="19.5" customHeight="1">
      <c r="A604" s="314"/>
      <c r="B604" s="313"/>
      <c r="C604" s="172" t="s">
        <v>25</v>
      </c>
      <c r="D604" s="167">
        <f t="shared" si="154"/>
        <v>0</v>
      </c>
      <c r="E604" s="168">
        <v>0</v>
      </c>
      <c r="F604" s="168">
        <v>0</v>
      </c>
      <c r="G604" s="168">
        <v>0</v>
      </c>
      <c r="H604" s="168">
        <v>0</v>
      </c>
      <c r="I604" s="168">
        <v>0</v>
      </c>
      <c r="J604" s="191">
        <v>0</v>
      </c>
      <c r="K604" s="191">
        <v>0</v>
      </c>
      <c r="L604" s="191">
        <v>0</v>
      </c>
      <c r="M604" s="191">
        <v>0</v>
      </c>
      <c r="N604" s="191">
        <v>0</v>
      </c>
      <c r="O604" s="191">
        <v>0</v>
      </c>
    </row>
    <row r="605" spans="1:15" s="171" customFormat="1">
      <c r="A605" s="314"/>
      <c r="B605" s="313"/>
      <c r="C605" s="172" t="s">
        <v>26</v>
      </c>
      <c r="D605" s="167">
        <f t="shared" si="154"/>
        <v>0</v>
      </c>
      <c r="E605" s="168">
        <v>0</v>
      </c>
      <c r="F605" s="168">
        <v>0</v>
      </c>
      <c r="G605" s="168">
        <v>0</v>
      </c>
      <c r="H605" s="168">
        <v>0</v>
      </c>
      <c r="I605" s="168">
        <v>0</v>
      </c>
      <c r="J605" s="191">
        <v>0</v>
      </c>
      <c r="K605" s="191">
        <v>0</v>
      </c>
      <c r="L605" s="191">
        <v>0</v>
      </c>
      <c r="M605" s="191">
        <v>0</v>
      </c>
      <c r="N605" s="191">
        <v>0</v>
      </c>
      <c r="O605" s="191">
        <v>0</v>
      </c>
    </row>
    <row r="606" spans="1:15" s="171" customFormat="1">
      <c r="A606" s="314"/>
      <c r="B606" s="313"/>
      <c r="C606" s="172" t="s">
        <v>27</v>
      </c>
      <c r="D606" s="167">
        <f t="shared" si="154"/>
        <v>3778.125</v>
      </c>
      <c r="E606" s="168">
        <f>п2!I269</f>
        <v>0</v>
      </c>
      <c r="F606" s="168">
        <v>0</v>
      </c>
      <c r="G606" s="168">
        <f>п2!K218</f>
        <v>0</v>
      </c>
      <c r="H606" s="168">
        <v>0</v>
      </c>
      <c r="I606" s="168">
        <v>0</v>
      </c>
      <c r="J606" s="191">
        <f>'ПРИЛОЖ 2 к постановлению'!N84</f>
        <v>1814.0250000000001</v>
      </c>
      <c r="K606" s="191">
        <f>'ПРИЛОЖ 2 к постановлению'!O84</f>
        <v>1964.1</v>
      </c>
      <c r="L606" s="191">
        <f>'ПРИЛОЖ 2 к постановлению'!P84</f>
        <v>0</v>
      </c>
      <c r="M606" s="191">
        <f>'ПРИЛОЖ 2 к постановлению'!Q84</f>
        <v>0</v>
      </c>
      <c r="N606" s="191">
        <f>'ПРИЛОЖ 2 к постановлению'!R84</f>
        <v>0</v>
      </c>
      <c r="O606" s="191">
        <f>'ПРИЛОЖ 2 к постановлению'!S84</f>
        <v>0</v>
      </c>
    </row>
    <row r="607" spans="1:15" s="171" customFormat="1">
      <c r="A607" s="309"/>
      <c r="B607" s="313"/>
      <c r="C607" s="172" t="s">
        <v>28</v>
      </c>
      <c r="D607" s="167">
        <f t="shared" si="154"/>
        <v>0</v>
      </c>
      <c r="E607" s="168">
        <v>0</v>
      </c>
      <c r="F607" s="168">
        <v>0</v>
      </c>
      <c r="G607" s="168">
        <f>п2!K273</f>
        <v>0</v>
      </c>
      <c r="H607" s="168">
        <v>0</v>
      </c>
      <c r="I607" s="168">
        <v>0</v>
      </c>
      <c r="J607" s="191">
        <v>0</v>
      </c>
      <c r="K607" s="191">
        <v>0</v>
      </c>
      <c r="L607" s="191">
        <v>0</v>
      </c>
      <c r="M607" s="191">
        <v>0</v>
      </c>
      <c r="N607" s="191">
        <v>0</v>
      </c>
      <c r="O607" s="191">
        <v>0</v>
      </c>
    </row>
    <row r="608" spans="1:15" s="174" customFormat="1">
      <c r="A608" s="314" t="s">
        <v>513</v>
      </c>
      <c r="B608" s="313" t="s">
        <v>521</v>
      </c>
      <c r="C608" s="173" t="s">
        <v>17</v>
      </c>
      <c r="D608" s="167">
        <f t="shared" si="154"/>
        <v>7440</v>
      </c>
      <c r="E608" s="167">
        <f t="shared" ref="E608:O608" si="156">SUM(E609:E612)</f>
        <v>0</v>
      </c>
      <c r="F608" s="167">
        <f t="shared" si="156"/>
        <v>0</v>
      </c>
      <c r="G608" s="167">
        <f t="shared" si="156"/>
        <v>0</v>
      </c>
      <c r="H608" s="167">
        <f t="shared" si="156"/>
        <v>0</v>
      </c>
      <c r="I608" s="167">
        <f t="shared" si="156"/>
        <v>0</v>
      </c>
      <c r="J608" s="190">
        <f>SUM(J609:J612)</f>
        <v>3720</v>
      </c>
      <c r="K608" s="190">
        <f t="shared" si="156"/>
        <v>3720</v>
      </c>
      <c r="L608" s="190">
        <f t="shared" si="156"/>
        <v>0</v>
      </c>
      <c r="M608" s="190">
        <f t="shared" si="156"/>
        <v>0</v>
      </c>
      <c r="N608" s="190">
        <f t="shared" si="156"/>
        <v>0</v>
      </c>
      <c r="O608" s="190">
        <f t="shared" si="156"/>
        <v>0</v>
      </c>
    </row>
    <row r="609" spans="1:16" s="171" customFormat="1" ht="14.25" customHeight="1">
      <c r="A609" s="314"/>
      <c r="B609" s="313"/>
      <c r="C609" s="172" t="s">
        <v>25</v>
      </c>
      <c r="D609" s="167">
        <f t="shared" si="154"/>
        <v>0</v>
      </c>
      <c r="E609" s="168">
        <v>0</v>
      </c>
      <c r="F609" s="168">
        <v>0</v>
      </c>
      <c r="G609" s="168">
        <v>0</v>
      </c>
      <c r="H609" s="168">
        <v>0</v>
      </c>
      <c r="I609" s="168">
        <v>0</v>
      </c>
      <c r="J609" s="191">
        <v>0</v>
      </c>
      <c r="K609" s="191">
        <v>0</v>
      </c>
      <c r="L609" s="191">
        <v>0</v>
      </c>
      <c r="M609" s="191">
        <v>0</v>
      </c>
      <c r="N609" s="191">
        <v>0</v>
      </c>
      <c r="O609" s="191">
        <v>0</v>
      </c>
    </row>
    <row r="610" spans="1:16" s="171" customFormat="1">
      <c r="A610" s="314"/>
      <c r="B610" s="313"/>
      <c r="C610" s="172" t="s">
        <v>26</v>
      </c>
      <c r="D610" s="167">
        <f t="shared" si="154"/>
        <v>0</v>
      </c>
      <c r="E610" s="168">
        <v>0</v>
      </c>
      <c r="F610" s="168">
        <v>0</v>
      </c>
      <c r="G610" s="168">
        <v>0</v>
      </c>
      <c r="H610" s="168">
        <v>0</v>
      </c>
      <c r="I610" s="168">
        <v>0</v>
      </c>
      <c r="J610" s="191">
        <v>0</v>
      </c>
      <c r="K610" s="191">
        <v>0</v>
      </c>
      <c r="L610" s="191">
        <v>0</v>
      </c>
      <c r="M610" s="191">
        <v>0</v>
      </c>
      <c r="N610" s="191">
        <v>0</v>
      </c>
      <c r="O610" s="191">
        <v>0</v>
      </c>
    </row>
    <row r="611" spans="1:16" s="171" customFormat="1">
      <c r="A611" s="314"/>
      <c r="B611" s="313"/>
      <c r="C611" s="172" t="s">
        <v>27</v>
      </c>
      <c r="D611" s="167">
        <f t="shared" si="154"/>
        <v>7440</v>
      </c>
      <c r="E611" s="168">
        <f>п2!I274</f>
        <v>0</v>
      </c>
      <c r="F611" s="168">
        <v>0</v>
      </c>
      <c r="G611" s="168">
        <f>п2!K223</f>
        <v>0</v>
      </c>
      <c r="H611" s="168">
        <v>0</v>
      </c>
      <c r="I611" s="168">
        <v>0</v>
      </c>
      <c r="J611" s="191">
        <f>'ПРИЛОЖ 2 к постановлению'!N85</f>
        <v>3720</v>
      </c>
      <c r="K611" s="191">
        <f>'ПРИЛОЖ 2 к постановлению'!O85</f>
        <v>3720</v>
      </c>
      <c r="L611" s="191">
        <v>0</v>
      </c>
      <c r="M611" s="191">
        <v>0</v>
      </c>
      <c r="N611" s="191">
        <v>0</v>
      </c>
      <c r="O611" s="191">
        <v>0</v>
      </c>
    </row>
    <row r="612" spans="1:16" s="171" customFormat="1">
      <c r="A612" s="309"/>
      <c r="B612" s="313"/>
      <c r="C612" s="172" t="s">
        <v>28</v>
      </c>
      <c r="D612" s="167">
        <f t="shared" si="154"/>
        <v>0</v>
      </c>
      <c r="E612" s="168">
        <v>0</v>
      </c>
      <c r="F612" s="168">
        <v>0</v>
      </c>
      <c r="G612" s="168">
        <f>п2!K278</f>
        <v>0</v>
      </c>
      <c r="H612" s="168">
        <v>0</v>
      </c>
      <c r="I612" s="168">
        <v>0</v>
      </c>
      <c r="J612" s="191">
        <v>0</v>
      </c>
      <c r="K612" s="191">
        <v>0</v>
      </c>
      <c r="L612" s="191">
        <v>0</v>
      </c>
      <c r="M612" s="191">
        <v>0</v>
      </c>
      <c r="N612" s="191">
        <v>0</v>
      </c>
      <c r="O612" s="191">
        <v>0</v>
      </c>
    </row>
    <row r="613" spans="1:16" s="174" customFormat="1">
      <c r="A613" s="314" t="s">
        <v>520</v>
      </c>
      <c r="B613" s="313" t="s">
        <v>545</v>
      </c>
      <c r="C613" s="173" t="s">
        <v>17</v>
      </c>
      <c r="D613" s="167">
        <f t="shared" ref="D613:D622" si="157">SUM(E613:O613)</f>
        <v>1100</v>
      </c>
      <c r="E613" s="167">
        <f t="shared" ref="E613:O613" si="158">SUM(E614:E617)</f>
        <v>0</v>
      </c>
      <c r="F613" s="167">
        <f t="shared" si="158"/>
        <v>0</v>
      </c>
      <c r="G613" s="167">
        <f t="shared" si="158"/>
        <v>0</v>
      </c>
      <c r="H613" s="167">
        <f t="shared" si="158"/>
        <v>0</v>
      </c>
      <c r="I613" s="167">
        <f t="shared" si="158"/>
        <v>0</v>
      </c>
      <c r="J613" s="190">
        <f>SUM(J614:J617)</f>
        <v>1100</v>
      </c>
      <c r="K613" s="190">
        <f t="shared" si="158"/>
        <v>0</v>
      </c>
      <c r="L613" s="190">
        <f t="shared" si="158"/>
        <v>0</v>
      </c>
      <c r="M613" s="190">
        <f t="shared" si="158"/>
        <v>0</v>
      </c>
      <c r="N613" s="190">
        <f t="shared" si="158"/>
        <v>0</v>
      </c>
      <c r="O613" s="190">
        <f t="shared" si="158"/>
        <v>0</v>
      </c>
    </row>
    <row r="614" spans="1:16" s="171" customFormat="1" ht="18" customHeight="1">
      <c r="A614" s="314"/>
      <c r="B614" s="313"/>
      <c r="C614" s="172" t="s">
        <v>25</v>
      </c>
      <c r="D614" s="167">
        <f t="shared" si="157"/>
        <v>0</v>
      </c>
      <c r="E614" s="168">
        <v>0</v>
      </c>
      <c r="F614" s="168">
        <v>0</v>
      </c>
      <c r="G614" s="168">
        <v>0</v>
      </c>
      <c r="H614" s="168">
        <v>0</v>
      </c>
      <c r="I614" s="168">
        <v>0</v>
      </c>
      <c r="J614" s="191">
        <v>0</v>
      </c>
      <c r="K614" s="191">
        <v>0</v>
      </c>
      <c r="L614" s="191">
        <v>0</v>
      </c>
      <c r="M614" s="191">
        <v>0</v>
      </c>
      <c r="N614" s="191">
        <v>0</v>
      </c>
      <c r="O614" s="191">
        <v>0</v>
      </c>
    </row>
    <row r="615" spans="1:16" s="171" customFormat="1">
      <c r="A615" s="314"/>
      <c r="B615" s="313"/>
      <c r="C615" s="172" t="s">
        <v>26</v>
      </c>
      <c r="D615" s="167">
        <f t="shared" si="157"/>
        <v>0</v>
      </c>
      <c r="E615" s="168">
        <v>0</v>
      </c>
      <c r="F615" s="168">
        <v>0</v>
      </c>
      <c r="G615" s="168">
        <v>0</v>
      </c>
      <c r="H615" s="168">
        <v>0</v>
      </c>
      <c r="I615" s="168">
        <v>0</v>
      </c>
      <c r="J615" s="191">
        <v>0</v>
      </c>
      <c r="K615" s="191">
        <v>0</v>
      </c>
      <c r="L615" s="191">
        <v>0</v>
      </c>
      <c r="M615" s="191">
        <v>0</v>
      </c>
      <c r="N615" s="191">
        <v>0</v>
      </c>
      <c r="O615" s="191">
        <v>0</v>
      </c>
    </row>
    <row r="616" spans="1:16" s="171" customFormat="1">
      <c r="A616" s="314"/>
      <c r="B616" s="313"/>
      <c r="C616" s="172" t="s">
        <v>27</v>
      </c>
      <c r="D616" s="167">
        <f t="shared" si="157"/>
        <v>1100</v>
      </c>
      <c r="E616" s="168">
        <f>п2!I279</f>
        <v>0</v>
      </c>
      <c r="F616" s="168">
        <v>0</v>
      </c>
      <c r="G616" s="168">
        <f>п2!K228</f>
        <v>0</v>
      </c>
      <c r="H616" s="168">
        <v>0</v>
      </c>
      <c r="I616" s="168">
        <v>0</v>
      </c>
      <c r="J616" s="191">
        <f>'ПРИЛОЖ 2 к постановлению'!N86</f>
        <v>1100</v>
      </c>
      <c r="K616" s="191">
        <v>0</v>
      </c>
      <c r="L616" s="191">
        <v>0</v>
      </c>
      <c r="M616" s="191">
        <v>0</v>
      </c>
      <c r="N616" s="191">
        <v>0</v>
      </c>
      <c r="O616" s="191">
        <v>0</v>
      </c>
    </row>
    <row r="617" spans="1:16" s="171" customFormat="1" ht="26.45" customHeight="1">
      <c r="A617" s="309"/>
      <c r="B617" s="313"/>
      <c r="C617" s="172" t="s">
        <v>28</v>
      </c>
      <c r="D617" s="167">
        <f t="shared" si="157"/>
        <v>0</v>
      </c>
      <c r="E617" s="168">
        <v>0</v>
      </c>
      <c r="F617" s="168">
        <v>0</v>
      </c>
      <c r="G617" s="168">
        <f>п2!K283</f>
        <v>0</v>
      </c>
      <c r="H617" s="168">
        <v>0</v>
      </c>
      <c r="I617" s="168">
        <v>0</v>
      </c>
      <c r="J617" s="191">
        <v>0</v>
      </c>
      <c r="K617" s="191">
        <v>0</v>
      </c>
      <c r="L617" s="191">
        <v>0</v>
      </c>
      <c r="M617" s="191">
        <v>0</v>
      </c>
      <c r="N617" s="191">
        <v>0</v>
      </c>
      <c r="O617" s="191">
        <v>0</v>
      </c>
    </row>
    <row r="618" spans="1:16" s="174" customFormat="1">
      <c r="A618" s="314" t="s">
        <v>522</v>
      </c>
      <c r="B618" s="313" t="s">
        <v>144</v>
      </c>
      <c r="C618" s="173" t="s">
        <v>17</v>
      </c>
      <c r="D618" s="167">
        <f t="shared" si="157"/>
        <v>56298.278460000001</v>
      </c>
      <c r="E618" s="167">
        <f t="shared" ref="E618:O618" si="159">SUM(E619:E622)</f>
        <v>0</v>
      </c>
      <c r="F618" s="167">
        <f t="shared" si="159"/>
        <v>0</v>
      </c>
      <c r="G618" s="167">
        <f t="shared" si="159"/>
        <v>0</v>
      </c>
      <c r="H618" s="167">
        <f t="shared" si="159"/>
        <v>0</v>
      </c>
      <c r="I618" s="167">
        <f t="shared" si="159"/>
        <v>0</v>
      </c>
      <c r="J618" s="190">
        <f t="shared" si="159"/>
        <v>4177.88</v>
      </c>
      <c r="K618" s="190">
        <f t="shared" si="159"/>
        <v>17170.664000000001</v>
      </c>
      <c r="L618" s="190">
        <f t="shared" si="159"/>
        <v>34949.73446</v>
      </c>
      <c r="M618" s="190">
        <f t="shared" si="159"/>
        <v>0</v>
      </c>
      <c r="N618" s="190">
        <f t="shared" si="159"/>
        <v>0</v>
      </c>
      <c r="O618" s="190">
        <f t="shared" si="159"/>
        <v>0</v>
      </c>
    </row>
    <row r="619" spans="1:16" s="171" customFormat="1" ht="18.75" customHeight="1">
      <c r="A619" s="314"/>
      <c r="B619" s="313"/>
      <c r="C619" s="172" t="s">
        <v>25</v>
      </c>
      <c r="D619" s="167">
        <f t="shared" si="157"/>
        <v>0</v>
      </c>
      <c r="E619" s="168">
        <v>0</v>
      </c>
      <c r="F619" s="168">
        <v>0</v>
      </c>
      <c r="G619" s="168">
        <v>0</v>
      </c>
      <c r="H619" s="168">
        <v>0</v>
      </c>
      <c r="I619" s="168">
        <v>0</v>
      </c>
      <c r="J619" s="191">
        <v>0</v>
      </c>
      <c r="K619" s="191">
        <v>0</v>
      </c>
      <c r="L619" s="191">
        <v>0</v>
      </c>
      <c r="M619" s="191">
        <v>0</v>
      </c>
      <c r="N619" s="191">
        <v>0</v>
      </c>
      <c r="O619" s="191">
        <v>0</v>
      </c>
    </row>
    <row r="620" spans="1:16" s="171" customFormat="1">
      <c r="A620" s="314"/>
      <c r="B620" s="313"/>
      <c r="C620" s="172" t="s">
        <v>26</v>
      </c>
      <c r="D620" s="167">
        <f t="shared" si="157"/>
        <v>0</v>
      </c>
      <c r="E620" s="168">
        <v>0</v>
      </c>
      <c r="F620" s="168">
        <v>0</v>
      </c>
      <c r="G620" s="168">
        <v>0</v>
      </c>
      <c r="H620" s="168">
        <v>0</v>
      </c>
      <c r="I620" s="168">
        <v>0</v>
      </c>
      <c r="J620" s="191">
        <v>0</v>
      </c>
      <c r="K620" s="191">
        <v>0</v>
      </c>
      <c r="L620" s="191">
        <v>0</v>
      </c>
      <c r="M620" s="191">
        <v>0</v>
      </c>
      <c r="N620" s="191">
        <v>0</v>
      </c>
      <c r="O620" s="191">
        <v>0</v>
      </c>
    </row>
    <row r="621" spans="1:16" s="171" customFormat="1">
      <c r="A621" s="314"/>
      <c r="B621" s="313"/>
      <c r="C621" s="172" t="s">
        <v>27</v>
      </c>
      <c r="D621" s="167">
        <f>SUM(E621:O621)</f>
        <v>56298.278460000001</v>
      </c>
      <c r="E621" s="168">
        <f>п2!I284</f>
        <v>0</v>
      </c>
      <c r="F621" s="168">
        <v>0</v>
      </c>
      <c r="G621" s="168">
        <f>п2!K233</f>
        <v>0</v>
      </c>
      <c r="H621" s="168">
        <v>0</v>
      </c>
      <c r="I621" s="168">
        <v>0</v>
      </c>
      <c r="J621" s="191">
        <f>'ПРИЛОЖ 2 к постановлению'!N87</f>
        <v>4177.88</v>
      </c>
      <c r="K621" s="191">
        <f>'ПРИЛОЖ 2 к постановлению'!O87</f>
        <v>17170.664000000001</v>
      </c>
      <c r="L621" s="191">
        <f>'ПРИЛОЖ 2 к постановлению'!P87</f>
        <v>34949.73446</v>
      </c>
      <c r="M621" s="191">
        <f>'ПРИЛОЖ 2 к постановлению'!Q87</f>
        <v>0</v>
      </c>
      <c r="N621" s="191">
        <f>'ПРИЛОЖ 2 к постановлению'!R87</f>
        <v>0</v>
      </c>
      <c r="O621" s="191">
        <f>'ПРИЛОЖ 2 к постановлению'!S87</f>
        <v>0</v>
      </c>
      <c r="P621" s="225"/>
    </row>
    <row r="622" spans="1:16" s="171" customFormat="1" ht="30" customHeight="1">
      <c r="A622" s="309"/>
      <c r="B622" s="313"/>
      <c r="C622" s="172" t="s">
        <v>28</v>
      </c>
      <c r="D622" s="167">
        <f t="shared" si="157"/>
        <v>0</v>
      </c>
      <c r="E622" s="168">
        <v>0</v>
      </c>
      <c r="F622" s="168">
        <v>0</v>
      </c>
      <c r="G622" s="168">
        <f>п2!K288</f>
        <v>0</v>
      </c>
      <c r="H622" s="168">
        <v>0</v>
      </c>
      <c r="I622" s="168">
        <v>0</v>
      </c>
      <c r="J622" s="191">
        <v>0</v>
      </c>
      <c r="K622" s="191">
        <v>0</v>
      </c>
      <c r="L622" s="191">
        <v>0</v>
      </c>
      <c r="M622" s="191">
        <v>0</v>
      </c>
      <c r="N622" s="191">
        <v>0</v>
      </c>
      <c r="O622" s="191">
        <v>0</v>
      </c>
    </row>
    <row r="623" spans="1:16" s="171" customFormat="1">
      <c r="A623" s="309" t="s">
        <v>524</v>
      </c>
      <c r="B623" s="312" t="s">
        <v>682</v>
      </c>
      <c r="C623" s="173" t="s">
        <v>17</v>
      </c>
      <c r="D623" s="167">
        <f>SUM(E623:O623)</f>
        <v>16591.079280000002</v>
      </c>
      <c r="E623" s="167">
        <f t="shared" ref="E623:O623" si="160">SUM(E624:E627)</f>
        <v>0</v>
      </c>
      <c r="F623" s="167">
        <f t="shared" si="160"/>
        <v>0</v>
      </c>
      <c r="G623" s="167">
        <f t="shared" si="160"/>
        <v>0</v>
      </c>
      <c r="H623" s="167">
        <f t="shared" si="160"/>
        <v>0</v>
      </c>
      <c r="I623" s="167">
        <f t="shared" si="160"/>
        <v>0</v>
      </c>
      <c r="J623" s="190">
        <f t="shared" si="160"/>
        <v>0</v>
      </c>
      <c r="K623" s="190">
        <f t="shared" si="160"/>
        <v>0</v>
      </c>
      <c r="L623" s="190">
        <f t="shared" si="160"/>
        <v>0</v>
      </c>
      <c r="M623" s="190">
        <f t="shared" si="160"/>
        <v>16591.079280000002</v>
      </c>
      <c r="N623" s="190">
        <f t="shared" si="160"/>
        <v>0</v>
      </c>
      <c r="O623" s="190">
        <f t="shared" si="160"/>
        <v>0</v>
      </c>
    </row>
    <row r="624" spans="1:16" s="171" customFormat="1" ht="30">
      <c r="A624" s="310"/>
      <c r="B624" s="313"/>
      <c r="C624" s="172" t="s">
        <v>25</v>
      </c>
      <c r="D624" s="167">
        <f>SUM(E624:O624)</f>
        <v>0</v>
      </c>
      <c r="E624" s="168">
        <v>0</v>
      </c>
      <c r="F624" s="168">
        <v>0</v>
      </c>
      <c r="G624" s="168">
        <v>0</v>
      </c>
      <c r="H624" s="168">
        <v>0</v>
      </c>
      <c r="I624" s="168">
        <v>0</v>
      </c>
      <c r="J624" s="191">
        <v>0</v>
      </c>
      <c r="K624" s="191">
        <v>0</v>
      </c>
      <c r="L624" s="191">
        <v>0</v>
      </c>
      <c r="M624" s="191">
        <v>0</v>
      </c>
      <c r="N624" s="191">
        <v>0</v>
      </c>
      <c r="O624" s="191">
        <v>0</v>
      </c>
    </row>
    <row r="625" spans="1:15" s="171" customFormat="1" ht="19.5" customHeight="1">
      <c r="A625" s="310"/>
      <c r="B625" s="313"/>
      <c r="C625" s="172" t="s">
        <v>26</v>
      </c>
      <c r="D625" s="167">
        <f>SUM(E625:O625)</f>
        <v>0</v>
      </c>
      <c r="E625" s="168">
        <v>0</v>
      </c>
      <c r="F625" s="168">
        <v>0</v>
      </c>
      <c r="G625" s="168">
        <v>0</v>
      </c>
      <c r="H625" s="168">
        <v>0</v>
      </c>
      <c r="I625" s="168">
        <v>0</v>
      </c>
      <c r="J625" s="191">
        <v>0</v>
      </c>
      <c r="K625" s="191">
        <v>0</v>
      </c>
      <c r="L625" s="191">
        <v>0</v>
      </c>
      <c r="M625" s="191">
        <v>0</v>
      </c>
      <c r="N625" s="191">
        <v>0</v>
      </c>
      <c r="O625" s="191">
        <v>0</v>
      </c>
    </row>
    <row r="626" spans="1:15" s="171" customFormat="1" ht="19.5" customHeight="1">
      <c r="A626" s="310"/>
      <c r="B626" s="313"/>
      <c r="C626" s="172" t="s">
        <v>27</v>
      </c>
      <c r="D626" s="167">
        <f>SUM(E626:O626)</f>
        <v>16591.079280000002</v>
      </c>
      <c r="E626" s="168">
        <f>п2!I289</f>
        <v>0</v>
      </c>
      <c r="F626" s="168">
        <v>0</v>
      </c>
      <c r="G626" s="168">
        <f>п2!K238</f>
        <v>0</v>
      </c>
      <c r="H626" s="168">
        <v>0</v>
      </c>
      <c r="I626" s="168">
        <v>0</v>
      </c>
      <c r="J626" s="191">
        <v>0</v>
      </c>
      <c r="K626" s="191">
        <v>0</v>
      </c>
      <c r="L626" s="191">
        <v>0</v>
      </c>
      <c r="M626" s="191">
        <f>'ПРИЛОЖ 2 к постановлению'!Q88</f>
        <v>16591.079280000002</v>
      </c>
      <c r="N626" s="191">
        <f>'ПРИЛОЖ 2 к постановлению'!R88</f>
        <v>0</v>
      </c>
      <c r="O626" s="191">
        <f>'ПРИЛОЖ 2 к постановлению'!S88</f>
        <v>0</v>
      </c>
    </row>
    <row r="627" spans="1:15" s="171" customFormat="1" ht="19.5" customHeight="1">
      <c r="A627" s="311"/>
      <c r="B627" s="313"/>
      <c r="C627" s="172" t="s">
        <v>28</v>
      </c>
      <c r="D627" s="167">
        <f>SUM(E627:O627)</f>
        <v>0</v>
      </c>
      <c r="E627" s="168">
        <v>0</v>
      </c>
      <c r="F627" s="168">
        <v>0</v>
      </c>
      <c r="G627" s="168">
        <f>п2!K293</f>
        <v>0</v>
      </c>
      <c r="H627" s="168">
        <v>0</v>
      </c>
      <c r="I627" s="168">
        <v>0</v>
      </c>
      <c r="J627" s="191">
        <v>0</v>
      </c>
      <c r="K627" s="191">
        <v>0</v>
      </c>
      <c r="L627" s="191">
        <v>0</v>
      </c>
      <c r="M627" s="191">
        <v>0</v>
      </c>
      <c r="N627" s="191">
        <v>0</v>
      </c>
      <c r="O627" s="191">
        <v>0</v>
      </c>
    </row>
    <row r="628" spans="1:15" s="174" customFormat="1">
      <c r="A628" s="309" t="s">
        <v>61</v>
      </c>
      <c r="B628" s="312" t="s">
        <v>558</v>
      </c>
      <c r="C628" s="173" t="s">
        <v>17</v>
      </c>
      <c r="D628" s="167">
        <f t="shared" ref="D628:D642" si="161">SUM(E628:O628)</f>
        <v>12738.743999999999</v>
      </c>
      <c r="E628" s="167">
        <f t="shared" ref="E628:O628" si="162">SUM(E629:E632)</f>
        <v>0</v>
      </c>
      <c r="F628" s="167">
        <f t="shared" si="162"/>
        <v>0</v>
      </c>
      <c r="G628" s="167">
        <f t="shared" si="162"/>
        <v>0</v>
      </c>
      <c r="H628" s="167">
        <f t="shared" si="162"/>
        <v>0</v>
      </c>
      <c r="I628" s="167">
        <f t="shared" si="162"/>
        <v>0</v>
      </c>
      <c r="J628" s="190">
        <f t="shared" si="162"/>
        <v>2701.3440000000001</v>
      </c>
      <c r="K628" s="190">
        <f t="shared" si="162"/>
        <v>10037.4</v>
      </c>
      <c r="L628" s="190">
        <f t="shared" si="162"/>
        <v>0</v>
      </c>
      <c r="M628" s="190">
        <f t="shared" si="162"/>
        <v>0</v>
      </c>
      <c r="N628" s="190">
        <f t="shared" si="162"/>
        <v>0</v>
      </c>
      <c r="O628" s="190">
        <f t="shared" si="162"/>
        <v>0</v>
      </c>
    </row>
    <row r="629" spans="1:15" s="171" customFormat="1" ht="18.75" customHeight="1">
      <c r="A629" s="310"/>
      <c r="B629" s="313"/>
      <c r="C629" s="172" t="s">
        <v>25</v>
      </c>
      <c r="D629" s="167">
        <f t="shared" si="161"/>
        <v>0</v>
      </c>
      <c r="E629" s="168">
        <v>0</v>
      </c>
      <c r="F629" s="168">
        <v>0</v>
      </c>
      <c r="G629" s="168">
        <v>0</v>
      </c>
      <c r="H629" s="168">
        <v>0</v>
      </c>
      <c r="I629" s="168">
        <v>0</v>
      </c>
      <c r="J629" s="191">
        <v>0</v>
      </c>
      <c r="K629" s="191">
        <v>0</v>
      </c>
      <c r="L629" s="191">
        <v>0</v>
      </c>
      <c r="M629" s="191">
        <v>0</v>
      </c>
      <c r="N629" s="191">
        <v>0</v>
      </c>
      <c r="O629" s="191">
        <v>0</v>
      </c>
    </row>
    <row r="630" spans="1:15" s="171" customFormat="1">
      <c r="A630" s="310"/>
      <c r="B630" s="313"/>
      <c r="C630" s="172" t="s">
        <v>26</v>
      </c>
      <c r="D630" s="167">
        <f t="shared" si="161"/>
        <v>0</v>
      </c>
      <c r="E630" s="168">
        <v>0</v>
      </c>
      <c r="F630" s="168">
        <v>0</v>
      </c>
      <c r="G630" s="168">
        <v>0</v>
      </c>
      <c r="H630" s="168">
        <v>0</v>
      </c>
      <c r="I630" s="168">
        <v>0</v>
      </c>
      <c r="J630" s="191">
        <v>0</v>
      </c>
      <c r="K630" s="191">
        <v>0</v>
      </c>
      <c r="L630" s="191">
        <v>0</v>
      </c>
      <c r="M630" s="191">
        <v>0</v>
      </c>
      <c r="N630" s="191">
        <v>0</v>
      </c>
      <c r="O630" s="191">
        <v>0</v>
      </c>
    </row>
    <row r="631" spans="1:15" s="171" customFormat="1">
      <c r="A631" s="310"/>
      <c r="B631" s="313"/>
      <c r="C631" s="172" t="s">
        <v>27</v>
      </c>
      <c r="D631" s="167">
        <f t="shared" si="161"/>
        <v>12738.743999999999</v>
      </c>
      <c r="E631" s="168">
        <f>п2!I289</f>
        <v>0</v>
      </c>
      <c r="F631" s="168">
        <v>0</v>
      </c>
      <c r="G631" s="168">
        <f>п2!K238</f>
        <v>0</v>
      </c>
      <c r="H631" s="168">
        <v>0</v>
      </c>
      <c r="I631" s="168">
        <v>0</v>
      </c>
      <c r="J631" s="191">
        <v>2701.3440000000001</v>
      </c>
      <c r="K631" s="191">
        <f>'ПРИЛОЖ 2 к постановлению'!O89</f>
        <v>10037.4</v>
      </c>
      <c r="L631" s="191">
        <f>'ПРИЛОЖ 2 к постановлению'!P89</f>
        <v>0</v>
      </c>
      <c r="M631" s="191">
        <f>'ПРИЛОЖ 2 к постановлению'!Q89</f>
        <v>0</v>
      </c>
      <c r="N631" s="191">
        <f>'ПРИЛОЖ 2 к постановлению'!R89</f>
        <v>0</v>
      </c>
      <c r="O631" s="191">
        <f>'ПРИЛОЖ 2 к постановлению'!S89</f>
        <v>0</v>
      </c>
    </row>
    <row r="632" spans="1:15" s="171" customFormat="1" ht="20.45" customHeight="1">
      <c r="A632" s="311"/>
      <c r="B632" s="313"/>
      <c r="C632" s="172" t="s">
        <v>28</v>
      </c>
      <c r="D632" s="167">
        <f t="shared" si="161"/>
        <v>0</v>
      </c>
      <c r="E632" s="168">
        <v>0</v>
      </c>
      <c r="F632" s="168">
        <v>0</v>
      </c>
      <c r="G632" s="168">
        <f>п2!K293</f>
        <v>0</v>
      </c>
      <c r="H632" s="168">
        <v>0</v>
      </c>
      <c r="I632" s="168">
        <v>0</v>
      </c>
      <c r="J632" s="191">
        <v>0</v>
      </c>
      <c r="K632" s="191">
        <v>0</v>
      </c>
      <c r="L632" s="191">
        <v>0</v>
      </c>
      <c r="M632" s="191">
        <v>0</v>
      </c>
      <c r="N632" s="191">
        <v>0</v>
      </c>
      <c r="O632" s="191">
        <v>0</v>
      </c>
    </row>
    <row r="633" spans="1:15" s="174" customFormat="1" ht="20.45" customHeight="1">
      <c r="A633" s="309" t="s">
        <v>151</v>
      </c>
      <c r="B633" s="312" t="s">
        <v>566</v>
      </c>
      <c r="C633" s="173" t="s">
        <v>17</v>
      </c>
      <c r="D633" s="167">
        <f t="shared" si="161"/>
        <v>9678.9471199999989</v>
      </c>
      <c r="E633" s="167">
        <f t="shared" ref="E633:O633" si="163">SUM(E634:E637)</f>
        <v>0</v>
      </c>
      <c r="F633" s="167">
        <f t="shared" si="163"/>
        <v>0</v>
      </c>
      <c r="G633" s="167">
        <f t="shared" si="163"/>
        <v>0</v>
      </c>
      <c r="H633" s="167">
        <f t="shared" si="163"/>
        <v>0</v>
      </c>
      <c r="I633" s="167">
        <f t="shared" si="163"/>
        <v>0</v>
      </c>
      <c r="J633" s="190">
        <f t="shared" si="163"/>
        <v>594</v>
      </c>
      <c r="K633" s="190">
        <f t="shared" si="163"/>
        <v>3624</v>
      </c>
      <c r="L633" s="190">
        <f t="shared" si="163"/>
        <v>1520.3971200000001</v>
      </c>
      <c r="M633" s="190">
        <f t="shared" si="163"/>
        <v>1979.78</v>
      </c>
      <c r="N633" s="190">
        <f t="shared" si="163"/>
        <v>1960.77</v>
      </c>
      <c r="O633" s="190">
        <f t="shared" si="163"/>
        <v>0</v>
      </c>
    </row>
    <row r="634" spans="1:15" s="174" customFormat="1" ht="23.25" customHeight="1">
      <c r="A634" s="310"/>
      <c r="B634" s="313"/>
      <c r="C634" s="172" t="s">
        <v>25</v>
      </c>
      <c r="D634" s="167">
        <f t="shared" si="161"/>
        <v>0</v>
      </c>
      <c r="E634" s="168">
        <v>0</v>
      </c>
      <c r="F634" s="168">
        <v>0</v>
      </c>
      <c r="G634" s="168">
        <v>0</v>
      </c>
      <c r="H634" s="168">
        <v>0</v>
      </c>
      <c r="I634" s="168">
        <v>0</v>
      </c>
      <c r="J634" s="191">
        <v>0</v>
      </c>
      <c r="K634" s="191">
        <v>0</v>
      </c>
      <c r="L634" s="191">
        <v>0</v>
      </c>
      <c r="M634" s="191">
        <v>0</v>
      </c>
      <c r="N634" s="191">
        <v>0</v>
      </c>
      <c r="O634" s="191">
        <v>0</v>
      </c>
    </row>
    <row r="635" spans="1:15" s="174" customFormat="1">
      <c r="A635" s="310"/>
      <c r="B635" s="313"/>
      <c r="C635" s="172" t="s">
        <v>26</v>
      </c>
      <c r="D635" s="167">
        <f t="shared" si="161"/>
        <v>0</v>
      </c>
      <c r="E635" s="168">
        <v>0</v>
      </c>
      <c r="F635" s="168">
        <v>0</v>
      </c>
      <c r="G635" s="168">
        <v>0</v>
      </c>
      <c r="H635" s="168">
        <v>0</v>
      </c>
      <c r="I635" s="168">
        <v>0</v>
      </c>
      <c r="J635" s="191">
        <v>0</v>
      </c>
      <c r="K635" s="191">
        <v>0</v>
      </c>
      <c r="L635" s="191">
        <v>0</v>
      </c>
      <c r="M635" s="191">
        <v>0</v>
      </c>
      <c r="N635" s="191">
        <v>0</v>
      </c>
      <c r="O635" s="191">
        <v>0</v>
      </c>
    </row>
    <row r="636" spans="1:15" s="174" customFormat="1">
      <c r="A636" s="310"/>
      <c r="B636" s="313"/>
      <c r="C636" s="172" t="s">
        <v>27</v>
      </c>
      <c r="D636" s="167">
        <f t="shared" si="161"/>
        <v>9678.9471199999989</v>
      </c>
      <c r="E636" s="168">
        <f>п2!I289</f>
        <v>0</v>
      </c>
      <c r="F636" s="168">
        <v>0</v>
      </c>
      <c r="G636" s="168">
        <f>п2!K238</f>
        <v>0</v>
      </c>
      <c r="H636" s="168">
        <v>0</v>
      </c>
      <c r="I636" s="168">
        <v>0</v>
      </c>
      <c r="J636" s="191">
        <f>'ПРИЛОЖ 2 к постановлению'!N92</f>
        <v>594</v>
      </c>
      <c r="K636" s="191">
        <f>'ПРИЛОЖ 2 к постановлению'!O92</f>
        <v>3624</v>
      </c>
      <c r="L636" s="191">
        <f>'ПРИЛОЖ 2 к постановлению'!P92</f>
        <v>1520.3971200000001</v>
      </c>
      <c r="M636" s="191">
        <f>'ПРИЛОЖ 2 к постановлению'!Q92</f>
        <v>1979.78</v>
      </c>
      <c r="N636" s="191">
        <f>'ПРИЛОЖ 2 к постановлению'!R92</f>
        <v>1960.77</v>
      </c>
      <c r="O636" s="191">
        <f>'ПРИЛОЖ 2 к постановлению'!S92</f>
        <v>0</v>
      </c>
    </row>
    <row r="637" spans="1:15" s="174" customFormat="1">
      <c r="A637" s="311"/>
      <c r="B637" s="313"/>
      <c r="C637" s="172" t="s">
        <v>28</v>
      </c>
      <c r="D637" s="167">
        <f t="shared" si="161"/>
        <v>0</v>
      </c>
      <c r="E637" s="168">
        <v>0</v>
      </c>
      <c r="F637" s="168">
        <v>0</v>
      </c>
      <c r="G637" s="168">
        <f>п2!K293</f>
        <v>0</v>
      </c>
      <c r="H637" s="168">
        <v>0</v>
      </c>
      <c r="I637" s="168">
        <v>0</v>
      </c>
      <c r="J637" s="191">
        <v>0</v>
      </c>
      <c r="K637" s="191">
        <v>0</v>
      </c>
      <c r="L637" s="191">
        <v>0</v>
      </c>
      <c r="M637" s="191">
        <v>0</v>
      </c>
      <c r="N637" s="191">
        <v>0</v>
      </c>
      <c r="O637" s="191">
        <v>0</v>
      </c>
    </row>
    <row r="638" spans="1:15" s="174" customFormat="1">
      <c r="A638" s="309" t="s">
        <v>152</v>
      </c>
      <c r="B638" s="312" t="s">
        <v>567</v>
      </c>
      <c r="C638" s="173" t="s">
        <v>17</v>
      </c>
      <c r="D638" s="167">
        <f t="shared" si="161"/>
        <v>200</v>
      </c>
      <c r="E638" s="167">
        <f t="shared" ref="E638:O638" si="164">SUM(E639:E642)</f>
        <v>0</v>
      </c>
      <c r="F638" s="167">
        <f t="shared" si="164"/>
        <v>0</v>
      </c>
      <c r="G638" s="167">
        <f t="shared" si="164"/>
        <v>0</v>
      </c>
      <c r="H638" s="167">
        <f t="shared" si="164"/>
        <v>0</v>
      </c>
      <c r="I638" s="167">
        <f t="shared" si="164"/>
        <v>0</v>
      </c>
      <c r="J638" s="190">
        <f t="shared" si="164"/>
        <v>200</v>
      </c>
      <c r="K638" s="190">
        <f t="shared" si="164"/>
        <v>0</v>
      </c>
      <c r="L638" s="190">
        <f t="shared" si="164"/>
        <v>0</v>
      </c>
      <c r="M638" s="190">
        <f t="shared" si="164"/>
        <v>0</v>
      </c>
      <c r="N638" s="190">
        <f t="shared" si="164"/>
        <v>0</v>
      </c>
      <c r="O638" s="190">
        <f t="shared" si="164"/>
        <v>0</v>
      </c>
    </row>
    <row r="639" spans="1:15" s="171" customFormat="1" ht="30">
      <c r="A639" s="310"/>
      <c r="B639" s="313"/>
      <c r="C639" s="172" t="s">
        <v>25</v>
      </c>
      <c r="D639" s="167">
        <f t="shared" si="161"/>
        <v>0</v>
      </c>
      <c r="E639" s="168">
        <v>0</v>
      </c>
      <c r="F639" s="168">
        <v>0</v>
      </c>
      <c r="G639" s="168">
        <v>0</v>
      </c>
      <c r="H639" s="168">
        <v>0</v>
      </c>
      <c r="I639" s="168">
        <v>0</v>
      </c>
      <c r="J639" s="191">
        <v>0</v>
      </c>
      <c r="K639" s="191">
        <v>0</v>
      </c>
      <c r="L639" s="191">
        <v>0</v>
      </c>
      <c r="M639" s="191">
        <v>0</v>
      </c>
      <c r="N639" s="191">
        <v>0</v>
      </c>
      <c r="O639" s="191">
        <v>0</v>
      </c>
    </row>
    <row r="640" spans="1:15" s="171" customFormat="1">
      <c r="A640" s="310"/>
      <c r="B640" s="313"/>
      <c r="C640" s="172" t="s">
        <v>26</v>
      </c>
      <c r="D640" s="167">
        <f t="shared" si="161"/>
        <v>0</v>
      </c>
      <c r="E640" s="168">
        <v>0</v>
      </c>
      <c r="F640" s="168">
        <v>0</v>
      </c>
      <c r="G640" s="168">
        <v>0</v>
      </c>
      <c r="H640" s="168">
        <v>0</v>
      </c>
      <c r="I640" s="168">
        <v>0</v>
      </c>
      <c r="J640" s="191">
        <v>0</v>
      </c>
      <c r="K640" s="191">
        <v>0</v>
      </c>
      <c r="L640" s="191">
        <v>0</v>
      </c>
      <c r="M640" s="191">
        <v>0</v>
      </c>
      <c r="N640" s="191">
        <v>0</v>
      </c>
      <c r="O640" s="191">
        <v>0</v>
      </c>
    </row>
    <row r="641" spans="1:15" s="171" customFormat="1">
      <c r="A641" s="310"/>
      <c r="B641" s="313"/>
      <c r="C641" s="172" t="s">
        <v>27</v>
      </c>
      <c r="D641" s="167">
        <f t="shared" si="161"/>
        <v>200</v>
      </c>
      <c r="E641" s="168">
        <f>п2!I294</f>
        <v>0</v>
      </c>
      <c r="F641" s="168">
        <v>0</v>
      </c>
      <c r="G641" s="168">
        <f>п2!K243</f>
        <v>0</v>
      </c>
      <c r="H641" s="168">
        <v>0</v>
      </c>
      <c r="I641" s="168">
        <v>0</v>
      </c>
      <c r="J641" s="191">
        <f>'ПРИЛОЖ 2 к постановлению'!N93</f>
        <v>200</v>
      </c>
      <c r="K641" s="191">
        <f>'ПРИЛОЖ 2 к постановлению'!O93</f>
        <v>0</v>
      </c>
      <c r="L641" s="191">
        <v>0</v>
      </c>
      <c r="M641" s="191">
        <v>0</v>
      </c>
      <c r="N641" s="191">
        <v>0</v>
      </c>
      <c r="O641" s="191">
        <v>0</v>
      </c>
    </row>
    <row r="642" spans="1:15" s="171" customFormat="1">
      <c r="A642" s="311"/>
      <c r="B642" s="313"/>
      <c r="C642" s="172" t="s">
        <v>28</v>
      </c>
      <c r="D642" s="167">
        <f t="shared" si="161"/>
        <v>0</v>
      </c>
      <c r="E642" s="168">
        <v>0</v>
      </c>
      <c r="F642" s="168">
        <v>0</v>
      </c>
      <c r="G642" s="168">
        <f>п2!K298</f>
        <v>0</v>
      </c>
      <c r="H642" s="168">
        <v>0</v>
      </c>
      <c r="I642" s="168">
        <v>0</v>
      </c>
      <c r="J642" s="191">
        <v>0</v>
      </c>
      <c r="K642" s="191">
        <v>0</v>
      </c>
      <c r="L642" s="191">
        <v>0</v>
      </c>
      <c r="M642" s="191">
        <v>0</v>
      </c>
      <c r="N642" s="191">
        <v>0</v>
      </c>
      <c r="O642" s="191">
        <v>0</v>
      </c>
    </row>
    <row r="643" spans="1:15" s="171" customFormat="1" ht="21.75" customHeight="1">
      <c r="A643" s="309" t="s">
        <v>563</v>
      </c>
      <c r="B643" s="312" t="s">
        <v>665</v>
      </c>
      <c r="C643" s="173" t="s">
        <v>17</v>
      </c>
      <c r="D643" s="167">
        <f t="shared" ref="D643:D672" si="165">SUM(E643:O643)</f>
        <v>0</v>
      </c>
      <c r="E643" s="167">
        <f t="shared" ref="E643:O643" si="166">SUM(E644:E647)</f>
        <v>0</v>
      </c>
      <c r="F643" s="167">
        <f t="shared" si="166"/>
        <v>0</v>
      </c>
      <c r="G643" s="167">
        <f t="shared" si="166"/>
        <v>0</v>
      </c>
      <c r="H643" s="167">
        <f t="shared" si="166"/>
        <v>0</v>
      </c>
      <c r="I643" s="167">
        <f t="shared" si="166"/>
        <v>0</v>
      </c>
      <c r="J643" s="190">
        <f t="shared" si="166"/>
        <v>0</v>
      </c>
      <c r="K643" s="190">
        <f t="shared" si="166"/>
        <v>0</v>
      </c>
      <c r="L643" s="190">
        <f t="shared" si="166"/>
        <v>0</v>
      </c>
      <c r="M643" s="190">
        <f t="shared" si="166"/>
        <v>0</v>
      </c>
      <c r="N643" s="190">
        <f t="shared" si="166"/>
        <v>0</v>
      </c>
      <c r="O643" s="190">
        <f t="shared" si="166"/>
        <v>0</v>
      </c>
    </row>
    <row r="644" spans="1:15" s="171" customFormat="1" ht="23.25" customHeight="1">
      <c r="A644" s="310"/>
      <c r="B644" s="313"/>
      <c r="C644" s="172" t="s">
        <v>25</v>
      </c>
      <c r="D644" s="167">
        <f t="shared" si="165"/>
        <v>0</v>
      </c>
      <c r="E644" s="168">
        <v>0</v>
      </c>
      <c r="F644" s="168">
        <v>0</v>
      </c>
      <c r="G644" s="168">
        <v>0</v>
      </c>
      <c r="H644" s="168">
        <v>0</v>
      </c>
      <c r="I644" s="168">
        <v>0</v>
      </c>
      <c r="J644" s="191">
        <v>0</v>
      </c>
      <c r="K644" s="191">
        <v>0</v>
      </c>
      <c r="L644" s="191">
        <v>0</v>
      </c>
      <c r="M644" s="191">
        <v>0</v>
      </c>
      <c r="N644" s="191">
        <v>0</v>
      </c>
      <c r="O644" s="191">
        <v>0</v>
      </c>
    </row>
    <row r="645" spans="1:15" s="171" customFormat="1">
      <c r="A645" s="310"/>
      <c r="B645" s="313"/>
      <c r="C645" s="172" t="s">
        <v>26</v>
      </c>
      <c r="D645" s="167">
        <f t="shared" si="165"/>
        <v>0</v>
      </c>
      <c r="E645" s="168">
        <v>0</v>
      </c>
      <c r="F645" s="168">
        <v>0</v>
      </c>
      <c r="G645" s="168">
        <v>0</v>
      </c>
      <c r="H645" s="168">
        <v>0</v>
      </c>
      <c r="I645" s="168">
        <v>0</v>
      </c>
      <c r="J645" s="191">
        <v>0</v>
      </c>
      <c r="K645" s="191">
        <v>0</v>
      </c>
      <c r="L645" s="191">
        <v>0</v>
      </c>
      <c r="M645" s="191">
        <v>0</v>
      </c>
      <c r="N645" s="191">
        <v>0</v>
      </c>
      <c r="O645" s="191">
        <v>0</v>
      </c>
    </row>
    <row r="646" spans="1:15" s="171" customFormat="1">
      <c r="A646" s="310"/>
      <c r="B646" s="313"/>
      <c r="C646" s="172" t="s">
        <v>27</v>
      </c>
      <c r="D646" s="167">
        <f t="shared" si="165"/>
        <v>0</v>
      </c>
      <c r="E646" s="168">
        <f>п2!I299</f>
        <v>0</v>
      </c>
      <c r="F646" s="168">
        <v>0</v>
      </c>
      <c r="G646" s="168">
        <f>п2!K248</f>
        <v>0</v>
      </c>
      <c r="H646" s="168">
        <v>0</v>
      </c>
      <c r="I646" s="168">
        <v>0</v>
      </c>
      <c r="J646" s="191">
        <v>0</v>
      </c>
      <c r="K646" s="191">
        <f>'ПРИЛОЖ 2 к постановлению'!O43</f>
        <v>0</v>
      </c>
      <c r="L646" s="192">
        <f>'ПРИЛОЖ 2 к постановлению'!P43</f>
        <v>0</v>
      </c>
      <c r="M646" s="191">
        <v>0</v>
      </c>
      <c r="N646" s="191">
        <v>0</v>
      </c>
      <c r="O646" s="191">
        <v>0</v>
      </c>
    </row>
    <row r="647" spans="1:15" s="171" customFormat="1">
      <c r="A647" s="311"/>
      <c r="B647" s="313"/>
      <c r="C647" s="172" t="s">
        <v>28</v>
      </c>
      <c r="D647" s="167">
        <f t="shared" si="165"/>
        <v>0</v>
      </c>
      <c r="E647" s="168">
        <v>0</v>
      </c>
      <c r="F647" s="168">
        <v>0</v>
      </c>
      <c r="G647" s="168">
        <f>п2!K303</f>
        <v>0</v>
      </c>
      <c r="H647" s="168">
        <v>0</v>
      </c>
      <c r="I647" s="168">
        <v>0</v>
      </c>
      <c r="J647" s="191">
        <v>0</v>
      </c>
      <c r="K647" s="191">
        <v>0</v>
      </c>
      <c r="L647" s="191">
        <v>0</v>
      </c>
      <c r="M647" s="191">
        <v>0</v>
      </c>
      <c r="N647" s="191">
        <v>0</v>
      </c>
      <c r="O647" s="191">
        <v>0</v>
      </c>
    </row>
    <row r="648" spans="1:15" s="171" customFormat="1">
      <c r="A648" s="309" t="s">
        <v>620</v>
      </c>
      <c r="B648" s="312" t="s">
        <v>616</v>
      </c>
      <c r="C648" s="173" t="s">
        <v>17</v>
      </c>
      <c r="D648" s="167">
        <f t="shared" si="165"/>
        <v>12581.668160000001</v>
      </c>
      <c r="E648" s="167">
        <f t="shared" ref="E648:O648" si="167">SUM(E649:E652)</f>
        <v>0</v>
      </c>
      <c r="F648" s="167">
        <f t="shared" si="167"/>
        <v>0</v>
      </c>
      <c r="G648" s="167">
        <f t="shared" si="167"/>
        <v>0</v>
      </c>
      <c r="H648" s="167">
        <f t="shared" si="167"/>
        <v>0</v>
      </c>
      <c r="I648" s="167">
        <f t="shared" si="167"/>
        <v>0</v>
      </c>
      <c r="J648" s="190">
        <f t="shared" si="167"/>
        <v>0</v>
      </c>
      <c r="K648" s="190">
        <f t="shared" si="167"/>
        <v>3999.2710000000002</v>
      </c>
      <c r="L648" s="190">
        <f t="shared" si="167"/>
        <v>8582.3971600000004</v>
      </c>
      <c r="M648" s="190">
        <f t="shared" si="167"/>
        <v>0</v>
      </c>
      <c r="N648" s="190">
        <f t="shared" si="167"/>
        <v>0</v>
      </c>
      <c r="O648" s="190">
        <f t="shared" si="167"/>
        <v>0</v>
      </c>
    </row>
    <row r="649" spans="1:15" s="171" customFormat="1" ht="30">
      <c r="A649" s="310"/>
      <c r="B649" s="313"/>
      <c r="C649" s="172" t="s">
        <v>25</v>
      </c>
      <c r="D649" s="167">
        <f t="shared" si="165"/>
        <v>0</v>
      </c>
      <c r="E649" s="168">
        <v>0</v>
      </c>
      <c r="F649" s="168">
        <v>0</v>
      </c>
      <c r="G649" s="168">
        <v>0</v>
      </c>
      <c r="H649" s="168">
        <v>0</v>
      </c>
      <c r="I649" s="168">
        <v>0</v>
      </c>
      <c r="J649" s="191">
        <v>0</v>
      </c>
      <c r="K649" s="191">
        <v>0</v>
      </c>
      <c r="L649" s="191">
        <v>0</v>
      </c>
      <c r="M649" s="191">
        <v>0</v>
      </c>
      <c r="N649" s="191">
        <v>0</v>
      </c>
      <c r="O649" s="191">
        <v>0</v>
      </c>
    </row>
    <row r="650" spans="1:15" s="171" customFormat="1">
      <c r="A650" s="310"/>
      <c r="B650" s="313"/>
      <c r="C650" s="172" t="s">
        <v>26</v>
      </c>
      <c r="D650" s="167">
        <f t="shared" si="165"/>
        <v>0</v>
      </c>
      <c r="E650" s="168">
        <v>0</v>
      </c>
      <c r="F650" s="168">
        <v>0</v>
      </c>
      <c r="G650" s="168">
        <v>0</v>
      </c>
      <c r="H650" s="168">
        <v>0</v>
      </c>
      <c r="I650" s="168">
        <v>0</v>
      </c>
      <c r="J650" s="191">
        <v>0</v>
      </c>
      <c r="K650" s="191">
        <v>0</v>
      </c>
      <c r="L650" s="191">
        <v>0</v>
      </c>
      <c r="M650" s="191">
        <v>0</v>
      </c>
      <c r="N650" s="191">
        <v>0</v>
      </c>
      <c r="O650" s="191">
        <v>0</v>
      </c>
    </row>
    <row r="651" spans="1:15" s="171" customFormat="1">
      <c r="A651" s="310"/>
      <c r="B651" s="313"/>
      <c r="C651" s="172" t="s">
        <v>27</v>
      </c>
      <c r="D651" s="167">
        <f t="shared" si="165"/>
        <v>12581.668160000001</v>
      </c>
      <c r="E651" s="168">
        <f>п2!I304</f>
        <v>0</v>
      </c>
      <c r="F651" s="168">
        <v>0</v>
      </c>
      <c r="G651" s="168">
        <f>п2!K253</f>
        <v>0</v>
      </c>
      <c r="H651" s="168">
        <v>0</v>
      </c>
      <c r="I651" s="168">
        <v>0</v>
      </c>
      <c r="J651" s="191">
        <v>0</v>
      </c>
      <c r="K651" s="191">
        <f>'ПРИЛОЖ 2 к постановлению'!O44</f>
        <v>3999.2710000000002</v>
      </c>
      <c r="L651" s="191">
        <f>'ПРИЛОЖ 2 к постановлению'!P44</f>
        <v>8582.3971600000004</v>
      </c>
      <c r="M651" s="191">
        <v>0</v>
      </c>
      <c r="N651" s="191">
        <v>0</v>
      </c>
      <c r="O651" s="191">
        <v>0</v>
      </c>
    </row>
    <row r="652" spans="1:15" s="171" customFormat="1">
      <c r="A652" s="311"/>
      <c r="B652" s="313"/>
      <c r="C652" s="172" t="s">
        <v>28</v>
      </c>
      <c r="D652" s="167">
        <f t="shared" si="165"/>
        <v>0</v>
      </c>
      <c r="E652" s="168">
        <v>0</v>
      </c>
      <c r="F652" s="168">
        <v>0</v>
      </c>
      <c r="G652" s="168">
        <f>п2!K308</f>
        <v>0</v>
      </c>
      <c r="H652" s="168">
        <v>0</v>
      </c>
      <c r="I652" s="168">
        <v>0</v>
      </c>
      <c r="J652" s="191">
        <v>0</v>
      </c>
      <c r="K652" s="191">
        <v>0</v>
      </c>
      <c r="L652" s="191">
        <v>0</v>
      </c>
      <c r="M652" s="191">
        <v>0</v>
      </c>
      <c r="N652" s="191">
        <v>0</v>
      </c>
      <c r="O652" s="191">
        <v>0</v>
      </c>
    </row>
    <row r="653" spans="1:15" s="171" customFormat="1">
      <c r="A653" s="309" t="s">
        <v>623</v>
      </c>
      <c r="B653" s="312" t="s">
        <v>683</v>
      </c>
      <c r="C653" s="173" t="s">
        <v>17</v>
      </c>
      <c r="D653" s="167">
        <f>SUM(E653:O653)</f>
        <v>8582.3971600000004</v>
      </c>
      <c r="E653" s="167">
        <f t="shared" ref="E653:O653" si="168">SUM(E654:E657)</f>
        <v>0</v>
      </c>
      <c r="F653" s="167">
        <f t="shared" si="168"/>
        <v>0</v>
      </c>
      <c r="G653" s="167">
        <f t="shared" si="168"/>
        <v>0</v>
      </c>
      <c r="H653" s="167">
        <f t="shared" si="168"/>
        <v>0</v>
      </c>
      <c r="I653" s="167">
        <f t="shared" si="168"/>
        <v>0</v>
      </c>
      <c r="J653" s="190">
        <f t="shared" si="168"/>
        <v>0</v>
      </c>
      <c r="K653" s="190">
        <f t="shared" si="168"/>
        <v>0</v>
      </c>
      <c r="L653" s="190">
        <f t="shared" si="168"/>
        <v>0</v>
      </c>
      <c r="M653" s="190">
        <f t="shared" si="168"/>
        <v>8582.3971600000004</v>
      </c>
      <c r="N653" s="190">
        <f t="shared" si="168"/>
        <v>0</v>
      </c>
      <c r="O653" s="190">
        <f t="shared" si="168"/>
        <v>0</v>
      </c>
    </row>
    <row r="654" spans="1:15" s="171" customFormat="1" ht="30">
      <c r="A654" s="310"/>
      <c r="B654" s="313"/>
      <c r="C654" s="172" t="s">
        <v>25</v>
      </c>
      <c r="D654" s="167">
        <f>SUM(E654:O654)</f>
        <v>0</v>
      </c>
      <c r="E654" s="168">
        <v>0</v>
      </c>
      <c r="F654" s="168">
        <v>0</v>
      </c>
      <c r="G654" s="168">
        <v>0</v>
      </c>
      <c r="H654" s="168">
        <v>0</v>
      </c>
      <c r="I654" s="168">
        <v>0</v>
      </c>
      <c r="J654" s="191">
        <v>0</v>
      </c>
      <c r="K654" s="191">
        <v>0</v>
      </c>
      <c r="L654" s="191">
        <v>0</v>
      </c>
      <c r="M654" s="191">
        <v>0</v>
      </c>
      <c r="N654" s="191">
        <v>0</v>
      </c>
      <c r="O654" s="191">
        <v>0</v>
      </c>
    </row>
    <row r="655" spans="1:15" s="171" customFormat="1">
      <c r="A655" s="310"/>
      <c r="B655" s="313"/>
      <c r="C655" s="172" t="s">
        <v>26</v>
      </c>
      <c r="D655" s="167">
        <f>SUM(E655:O655)</f>
        <v>0</v>
      </c>
      <c r="E655" s="168">
        <v>0</v>
      </c>
      <c r="F655" s="168">
        <v>0</v>
      </c>
      <c r="G655" s="168">
        <v>0</v>
      </c>
      <c r="H655" s="168">
        <v>0</v>
      </c>
      <c r="I655" s="168">
        <v>0</v>
      </c>
      <c r="J655" s="191">
        <v>0</v>
      </c>
      <c r="K655" s="191">
        <v>0</v>
      </c>
      <c r="L655" s="191">
        <v>0</v>
      </c>
      <c r="M655" s="191">
        <v>0</v>
      </c>
      <c r="N655" s="191">
        <v>0</v>
      </c>
      <c r="O655" s="191">
        <v>0</v>
      </c>
    </row>
    <row r="656" spans="1:15" s="171" customFormat="1">
      <c r="A656" s="310"/>
      <c r="B656" s="313"/>
      <c r="C656" s="172" t="s">
        <v>27</v>
      </c>
      <c r="D656" s="167">
        <f>SUM(E656:O656)</f>
        <v>8582.3971600000004</v>
      </c>
      <c r="E656" s="168">
        <f>п2!I309</f>
        <v>0</v>
      </c>
      <c r="F656" s="168">
        <v>0</v>
      </c>
      <c r="G656" s="168">
        <f>п2!K258</f>
        <v>0</v>
      </c>
      <c r="H656" s="168">
        <v>0</v>
      </c>
      <c r="I656" s="168">
        <v>0</v>
      </c>
      <c r="J656" s="191">
        <v>0</v>
      </c>
      <c r="K656" s="191">
        <v>0</v>
      </c>
      <c r="L656" s="191">
        <f>'ПРИЛОЖ 2 к постановлению'!P49</f>
        <v>0</v>
      </c>
      <c r="M656" s="191">
        <f>'ПРИЛОЖ 2 к постановлению'!Q45</f>
        <v>8582.3971600000004</v>
      </c>
      <c r="N656" s="191">
        <f>'ПРИЛОЖ 2 к постановлению'!R45</f>
        <v>0</v>
      </c>
      <c r="O656" s="191">
        <f>'ПРИЛОЖ 2 к постановлению'!S45</f>
        <v>0</v>
      </c>
    </row>
    <row r="657" spans="1:15" s="171" customFormat="1">
      <c r="A657" s="311"/>
      <c r="B657" s="313"/>
      <c r="C657" s="172" t="s">
        <v>28</v>
      </c>
      <c r="D657" s="167">
        <f>SUM(E657:O657)</f>
        <v>0</v>
      </c>
      <c r="E657" s="168">
        <v>0</v>
      </c>
      <c r="F657" s="168">
        <v>0</v>
      </c>
      <c r="G657" s="168">
        <f>п2!K313</f>
        <v>0</v>
      </c>
      <c r="H657" s="168">
        <v>0</v>
      </c>
      <c r="I657" s="168">
        <v>0</v>
      </c>
      <c r="J657" s="191">
        <v>0</v>
      </c>
      <c r="K657" s="191">
        <v>0</v>
      </c>
      <c r="L657" s="191">
        <v>0</v>
      </c>
      <c r="M657" s="191">
        <v>0</v>
      </c>
      <c r="N657" s="191">
        <v>0</v>
      </c>
      <c r="O657" s="191">
        <v>0</v>
      </c>
    </row>
    <row r="658" spans="1:15" s="171" customFormat="1">
      <c r="A658" s="309" t="s">
        <v>624</v>
      </c>
      <c r="B658" s="312" t="s">
        <v>617</v>
      </c>
      <c r="C658" s="173" t="s">
        <v>17</v>
      </c>
      <c r="D658" s="167">
        <f t="shared" si="165"/>
        <v>0</v>
      </c>
      <c r="E658" s="167">
        <f t="shared" ref="E658:O658" si="169">SUM(E659:E662)</f>
        <v>0</v>
      </c>
      <c r="F658" s="167">
        <f t="shared" si="169"/>
        <v>0</v>
      </c>
      <c r="G658" s="167">
        <f t="shared" si="169"/>
        <v>0</v>
      </c>
      <c r="H658" s="167">
        <f t="shared" si="169"/>
        <v>0</v>
      </c>
      <c r="I658" s="167">
        <f t="shared" si="169"/>
        <v>0</v>
      </c>
      <c r="J658" s="190">
        <f t="shared" si="169"/>
        <v>0</v>
      </c>
      <c r="K658" s="190">
        <f t="shared" si="169"/>
        <v>0</v>
      </c>
      <c r="L658" s="190">
        <f t="shared" si="169"/>
        <v>0</v>
      </c>
      <c r="M658" s="190">
        <f t="shared" si="169"/>
        <v>0</v>
      </c>
      <c r="N658" s="190">
        <f t="shared" si="169"/>
        <v>0</v>
      </c>
      <c r="O658" s="190">
        <f t="shared" si="169"/>
        <v>0</v>
      </c>
    </row>
    <row r="659" spans="1:15" s="171" customFormat="1" ht="30">
      <c r="A659" s="310"/>
      <c r="B659" s="313"/>
      <c r="C659" s="172" t="s">
        <v>25</v>
      </c>
      <c r="D659" s="167">
        <f t="shared" si="165"/>
        <v>0</v>
      </c>
      <c r="E659" s="168">
        <v>0</v>
      </c>
      <c r="F659" s="168">
        <v>0</v>
      </c>
      <c r="G659" s="168">
        <v>0</v>
      </c>
      <c r="H659" s="168">
        <v>0</v>
      </c>
      <c r="I659" s="168">
        <v>0</v>
      </c>
      <c r="J659" s="191">
        <v>0</v>
      </c>
      <c r="K659" s="191">
        <v>0</v>
      </c>
      <c r="L659" s="191">
        <v>0</v>
      </c>
      <c r="M659" s="191">
        <v>0</v>
      </c>
      <c r="N659" s="191">
        <v>0</v>
      </c>
      <c r="O659" s="191">
        <v>0</v>
      </c>
    </row>
    <row r="660" spans="1:15" s="171" customFormat="1">
      <c r="A660" s="310"/>
      <c r="B660" s="313"/>
      <c r="C660" s="172" t="s">
        <v>26</v>
      </c>
      <c r="D660" s="167">
        <f t="shared" si="165"/>
        <v>0</v>
      </c>
      <c r="E660" s="168">
        <v>0</v>
      </c>
      <c r="F660" s="168">
        <v>0</v>
      </c>
      <c r="G660" s="168">
        <v>0</v>
      </c>
      <c r="H660" s="168">
        <v>0</v>
      </c>
      <c r="I660" s="168">
        <v>0</v>
      </c>
      <c r="J660" s="191">
        <v>0</v>
      </c>
      <c r="K660" s="191">
        <v>0</v>
      </c>
      <c r="L660" s="191">
        <v>0</v>
      </c>
      <c r="M660" s="191">
        <v>0</v>
      </c>
      <c r="N660" s="191">
        <v>0</v>
      </c>
      <c r="O660" s="191">
        <v>0</v>
      </c>
    </row>
    <row r="661" spans="1:15" s="171" customFormat="1">
      <c r="A661" s="310"/>
      <c r="B661" s="313"/>
      <c r="C661" s="172" t="s">
        <v>27</v>
      </c>
      <c r="D661" s="167">
        <f t="shared" si="165"/>
        <v>0</v>
      </c>
      <c r="E661" s="168">
        <f>п2!I309</f>
        <v>0</v>
      </c>
      <c r="F661" s="168">
        <v>0</v>
      </c>
      <c r="G661" s="168">
        <f>п2!K258</f>
        <v>0</v>
      </c>
      <c r="H661" s="168">
        <v>0</v>
      </c>
      <c r="I661" s="168">
        <v>0</v>
      </c>
      <c r="J661" s="191">
        <v>0</v>
      </c>
      <c r="K661" s="191">
        <f>'ПРИЛОЖ 2 к постановлению'!O46</f>
        <v>0</v>
      </c>
      <c r="L661" s="191">
        <f>'ПРИЛОЖ 2 к постановлению'!P46</f>
        <v>0</v>
      </c>
      <c r="M661" s="191">
        <f>'ПРИЛОЖ 2 к постановлению'!Q46</f>
        <v>0</v>
      </c>
      <c r="N661" s="191">
        <f>'ПРИЛОЖ 2 к постановлению'!R46</f>
        <v>0</v>
      </c>
      <c r="O661" s="191">
        <f>'ПРИЛОЖ 2 к постановлению'!S46</f>
        <v>0</v>
      </c>
    </row>
    <row r="662" spans="1:15" s="171" customFormat="1">
      <c r="A662" s="311"/>
      <c r="B662" s="313"/>
      <c r="C662" s="172" t="s">
        <v>28</v>
      </c>
      <c r="D662" s="167">
        <f t="shared" si="165"/>
        <v>0</v>
      </c>
      <c r="E662" s="168">
        <v>0</v>
      </c>
      <c r="F662" s="168">
        <v>0</v>
      </c>
      <c r="G662" s="168">
        <f>п2!K313</f>
        <v>0</v>
      </c>
      <c r="H662" s="168">
        <v>0</v>
      </c>
      <c r="I662" s="168">
        <v>0</v>
      </c>
      <c r="J662" s="191">
        <v>0</v>
      </c>
      <c r="K662" s="191">
        <v>0</v>
      </c>
      <c r="L662" s="191">
        <v>0</v>
      </c>
      <c r="M662" s="191">
        <v>0</v>
      </c>
      <c r="N662" s="191">
        <v>0</v>
      </c>
      <c r="O662" s="191">
        <v>0</v>
      </c>
    </row>
    <row r="663" spans="1:15" s="171" customFormat="1">
      <c r="A663" s="309" t="s">
        <v>632</v>
      </c>
      <c r="B663" s="312" t="s">
        <v>618</v>
      </c>
      <c r="C663" s="173" t="s">
        <v>17</v>
      </c>
      <c r="D663" s="167">
        <f t="shared" si="165"/>
        <v>4120.2221</v>
      </c>
      <c r="E663" s="167">
        <f t="shared" ref="E663:O663" si="170">SUM(E664:E667)</f>
        <v>0</v>
      </c>
      <c r="F663" s="167">
        <f t="shared" si="170"/>
        <v>0</v>
      </c>
      <c r="G663" s="167">
        <f t="shared" si="170"/>
        <v>0</v>
      </c>
      <c r="H663" s="167">
        <f t="shared" si="170"/>
        <v>0</v>
      </c>
      <c r="I663" s="167">
        <f t="shared" si="170"/>
        <v>0</v>
      </c>
      <c r="J663" s="190">
        <f t="shared" si="170"/>
        <v>0</v>
      </c>
      <c r="K663" s="190">
        <f t="shared" si="170"/>
        <v>2565.8870000000002</v>
      </c>
      <c r="L663" s="190">
        <f t="shared" si="170"/>
        <v>1554.3351</v>
      </c>
      <c r="M663" s="190">
        <f t="shared" si="170"/>
        <v>0</v>
      </c>
      <c r="N663" s="190">
        <f t="shared" si="170"/>
        <v>0</v>
      </c>
      <c r="O663" s="190">
        <f t="shared" si="170"/>
        <v>0</v>
      </c>
    </row>
    <row r="664" spans="1:15" s="171" customFormat="1" ht="30">
      <c r="A664" s="310"/>
      <c r="B664" s="313"/>
      <c r="C664" s="172" t="s">
        <v>25</v>
      </c>
      <c r="D664" s="167">
        <f t="shared" si="165"/>
        <v>0</v>
      </c>
      <c r="E664" s="168">
        <v>0</v>
      </c>
      <c r="F664" s="168">
        <v>0</v>
      </c>
      <c r="G664" s="168">
        <v>0</v>
      </c>
      <c r="H664" s="168">
        <v>0</v>
      </c>
      <c r="I664" s="168">
        <v>0</v>
      </c>
      <c r="J664" s="191">
        <v>0</v>
      </c>
      <c r="K664" s="191">
        <v>0</v>
      </c>
      <c r="L664" s="191">
        <v>0</v>
      </c>
      <c r="M664" s="191">
        <v>0</v>
      </c>
      <c r="N664" s="191">
        <v>0</v>
      </c>
      <c r="O664" s="191">
        <v>0</v>
      </c>
    </row>
    <row r="665" spans="1:15" s="171" customFormat="1">
      <c r="A665" s="310"/>
      <c r="B665" s="313"/>
      <c r="C665" s="172" t="s">
        <v>26</v>
      </c>
      <c r="D665" s="167">
        <f t="shared" si="165"/>
        <v>0</v>
      </c>
      <c r="E665" s="168">
        <v>0</v>
      </c>
      <c r="F665" s="168">
        <v>0</v>
      </c>
      <c r="G665" s="168">
        <v>0</v>
      </c>
      <c r="H665" s="168">
        <v>0</v>
      </c>
      <c r="I665" s="168">
        <v>0</v>
      </c>
      <c r="J665" s="191">
        <v>0</v>
      </c>
      <c r="K665" s="191">
        <v>0</v>
      </c>
      <c r="L665" s="191">
        <v>0</v>
      </c>
      <c r="M665" s="191">
        <v>0</v>
      </c>
      <c r="N665" s="191">
        <v>0</v>
      </c>
      <c r="O665" s="191">
        <v>0</v>
      </c>
    </row>
    <row r="666" spans="1:15" s="171" customFormat="1">
      <c r="A666" s="310"/>
      <c r="B666" s="313"/>
      <c r="C666" s="172" t="s">
        <v>27</v>
      </c>
      <c r="D666" s="167">
        <f t="shared" si="165"/>
        <v>4120.2221</v>
      </c>
      <c r="E666" s="168">
        <f>п2!I314</f>
        <v>0</v>
      </c>
      <c r="F666" s="168">
        <v>0</v>
      </c>
      <c r="G666" s="168">
        <f>п2!K263</f>
        <v>0</v>
      </c>
      <c r="H666" s="168">
        <v>0</v>
      </c>
      <c r="I666" s="168">
        <v>0</v>
      </c>
      <c r="J666" s="191">
        <v>0</v>
      </c>
      <c r="K666" s="191">
        <f>'ПРИЛОЖ 2 к постановлению'!O59</f>
        <v>2565.8870000000002</v>
      </c>
      <c r="L666" s="191">
        <f>'ПРИЛОЖ 2 к постановлению'!P59</f>
        <v>1554.3351</v>
      </c>
      <c r="M666" s="191">
        <f>'ПРИЛОЖ 2 к постановлению'!Q59</f>
        <v>0</v>
      </c>
      <c r="N666" s="191">
        <f>'ПРИЛОЖ 2 к постановлению'!R59</f>
        <v>0</v>
      </c>
      <c r="O666" s="191">
        <f>'ПРИЛОЖ 2 к постановлению'!S59</f>
        <v>0</v>
      </c>
    </row>
    <row r="667" spans="1:15" s="171" customFormat="1">
      <c r="A667" s="311"/>
      <c r="B667" s="313"/>
      <c r="C667" s="172" t="s">
        <v>28</v>
      </c>
      <c r="D667" s="167">
        <f t="shared" si="165"/>
        <v>0</v>
      </c>
      <c r="E667" s="168">
        <v>0</v>
      </c>
      <c r="F667" s="168">
        <v>0</v>
      </c>
      <c r="G667" s="168">
        <f>п2!K318</f>
        <v>0</v>
      </c>
      <c r="H667" s="168">
        <v>0</v>
      </c>
      <c r="I667" s="168">
        <v>0</v>
      </c>
      <c r="J667" s="191">
        <v>0</v>
      </c>
      <c r="K667" s="191">
        <v>0</v>
      </c>
      <c r="L667" s="191">
        <v>0</v>
      </c>
      <c r="M667" s="191">
        <v>0</v>
      </c>
      <c r="N667" s="191">
        <v>0</v>
      </c>
      <c r="O667" s="191">
        <v>0</v>
      </c>
    </row>
    <row r="668" spans="1:15" s="174" customFormat="1" ht="22.5" customHeight="1">
      <c r="A668" s="309" t="s">
        <v>633</v>
      </c>
      <c r="B668" s="312" t="s">
        <v>641</v>
      </c>
      <c r="C668" s="173" t="s">
        <v>17</v>
      </c>
      <c r="D668" s="167">
        <f t="shared" si="165"/>
        <v>0</v>
      </c>
      <c r="E668" s="167">
        <f t="shared" ref="E668:O668" si="171">SUM(E669:E672)</f>
        <v>0</v>
      </c>
      <c r="F668" s="167">
        <f t="shared" si="171"/>
        <v>0</v>
      </c>
      <c r="G668" s="167">
        <f t="shared" si="171"/>
        <v>0</v>
      </c>
      <c r="H668" s="167">
        <f t="shared" si="171"/>
        <v>0</v>
      </c>
      <c r="I668" s="167">
        <f t="shared" si="171"/>
        <v>0</v>
      </c>
      <c r="J668" s="190">
        <f t="shared" si="171"/>
        <v>0</v>
      </c>
      <c r="K668" s="190">
        <f t="shared" si="171"/>
        <v>0</v>
      </c>
      <c r="L668" s="190">
        <f t="shared" si="171"/>
        <v>0</v>
      </c>
      <c r="M668" s="190">
        <f t="shared" si="171"/>
        <v>0</v>
      </c>
      <c r="N668" s="190">
        <f t="shared" si="171"/>
        <v>0</v>
      </c>
      <c r="O668" s="190">
        <f t="shared" si="171"/>
        <v>0</v>
      </c>
    </row>
    <row r="669" spans="1:15" s="174" customFormat="1" ht="22.5" customHeight="1">
      <c r="A669" s="310"/>
      <c r="B669" s="313"/>
      <c r="C669" s="172" t="s">
        <v>25</v>
      </c>
      <c r="D669" s="167">
        <f t="shared" si="165"/>
        <v>0</v>
      </c>
      <c r="E669" s="168">
        <v>0</v>
      </c>
      <c r="F669" s="168">
        <v>0</v>
      </c>
      <c r="G669" s="168">
        <v>0</v>
      </c>
      <c r="H669" s="168">
        <v>0</v>
      </c>
      <c r="I669" s="168">
        <v>0</v>
      </c>
      <c r="J669" s="191">
        <v>0</v>
      </c>
      <c r="K669" s="191">
        <v>0</v>
      </c>
      <c r="L669" s="191">
        <v>0</v>
      </c>
      <c r="M669" s="191">
        <v>0</v>
      </c>
      <c r="N669" s="191">
        <v>0</v>
      </c>
      <c r="O669" s="191">
        <v>0</v>
      </c>
    </row>
    <row r="670" spans="1:15" s="174" customFormat="1" ht="16.7" customHeight="1">
      <c r="A670" s="310"/>
      <c r="B670" s="313"/>
      <c r="C670" s="172" t="s">
        <v>26</v>
      </c>
      <c r="D670" s="167">
        <f t="shared" si="165"/>
        <v>0</v>
      </c>
      <c r="E670" s="168">
        <v>0</v>
      </c>
      <c r="F670" s="168">
        <v>0</v>
      </c>
      <c r="G670" s="168">
        <v>0</v>
      </c>
      <c r="H670" s="168">
        <v>0</v>
      </c>
      <c r="I670" s="168">
        <v>0</v>
      </c>
      <c r="J670" s="191">
        <v>0</v>
      </c>
      <c r="K670" s="191">
        <v>0</v>
      </c>
      <c r="L670" s="191">
        <v>0</v>
      </c>
      <c r="M670" s="191">
        <v>0</v>
      </c>
      <c r="N670" s="191">
        <v>0</v>
      </c>
      <c r="O670" s="191">
        <v>0</v>
      </c>
    </row>
    <row r="671" spans="1:15" s="174" customFormat="1" ht="16.7" customHeight="1">
      <c r="A671" s="310"/>
      <c r="B671" s="313"/>
      <c r="C671" s="172" t="s">
        <v>27</v>
      </c>
      <c r="D671" s="167">
        <f t="shared" si="165"/>
        <v>0</v>
      </c>
      <c r="E671" s="168">
        <f>п2!I314</f>
        <v>0</v>
      </c>
      <c r="F671" s="168">
        <v>0</v>
      </c>
      <c r="G671" s="168">
        <f>п2!K263</f>
        <v>0</v>
      </c>
      <c r="H671" s="168">
        <v>0</v>
      </c>
      <c r="I671" s="168">
        <v>0</v>
      </c>
      <c r="J671" s="191">
        <v>0</v>
      </c>
      <c r="K671" s="191">
        <v>0</v>
      </c>
      <c r="L671" s="191">
        <f>'ПРИЛОЖ 2 к постановлению'!P95</f>
        <v>0</v>
      </c>
      <c r="M671" s="191">
        <f>'ПРИЛОЖ 2 к постановлению'!Q95</f>
        <v>0</v>
      </c>
      <c r="N671" s="191">
        <f>'ПРИЛОЖ 2 к постановлению'!R59</f>
        <v>0</v>
      </c>
      <c r="O671" s="191">
        <f>'ПРИЛОЖ 2 к постановлению'!S59</f>
        <v>0</v>
      </c>
    </row>
    <row r="672" spans="1:15" s="174" customFormat="1" ht="16.7" customHeight="1">
      <c r="A672" s="311"/>
      <c r="B672" s="313"/>
      <c r="C672" s="172" t="s">
        <v>28</v>
      </c>
      <c r="D672" s="167">
        <f t="shared" si="165"/>
        <v>0</v>
      </c>
      <c r="E672" s="168">
        <v>0</v>
      </c>
      <c r="F672" s="168">
        <v>0</v>
      </c>
      <c r="G672" s="168">
        <f>п2!K318</f>
        <v>0</v>
      </c>
      <c r="H672" s="168">
        <v>0</v>
      </c>
      <c r="I672" s="168">
        <v>0</v>
      </c>
      <c r="J672" s="191">
        <v>0</v>
      </c>
      <c r="K672" s="191">
        <v>0</v>
      </c>
      <c r="L672" s="191">
        <v>0</v>
      </c>
      <c r="M672" s="191">
        <v>0</v>
      </c>
      <c r="N672" s="191">
        <v>0</v>
      </c>
      <c r="O672" s="191">
        <v>0</v>
      </c>
    </row>
    <row r="673" spans="1:15" s="174" customFormat="1" ht="15" customHeight="1">
      <c r="A673" s="309" t="s">
        <v>634</v>
      </c>
      <c r="B673" s="312" t="s">
        <v>628</v>
      </c>
      <c r="C673" s="173" t="s">
        <v>17</v>
      </c>
      <c r="D673" s="167">
        <f t="shared" ref="D673:D682" si="172">SUM(E673:O673)</f>
        <v>294682.326</v>
      </c>
      <c r="E673" s="167">
        <f t="shared" ref="E673:O673" si="173">SUM(E674:E677)</f>
        <v>0</v>
      </c>
      <c r="F673" s="167">
        <f t="shared" si="173"/>
        <v>0</v>
      </c>
      <c r="G673" s="167">
        <f t="shared" si="173"/>
        <v>0</v>
      </c>
      <c r="H673" s="167">
        <f t="shared" si="173"/>
        <v>0</v>
      </c>
      <c r="I673" s="167">
        <f t="shared" si="173"/>
        <v>0</v>
      </c>
      <c r="J673" s="190">
        <f t="shared" si="173"/>
        <v>0</v>
      </c>
      <c r="K673" s="190">
        <f t="shared" si="173"/>
        <v>90972.104999999996</v>
      </c>
      <c r="L673" s="190">
        <f t="shared" si="173"/>
        <v>203710.22099999999</v>
      </c>
      <c r="M673" s="190">
        <f t="shared" si="173"/>
        <v>0</v>
      </c>
      <c r="N673" s="190">
        <f t="shared" si="173"/>
        <v>0</v>
      </c>
      <c r="O673" s="190">
        <f t="shared" si="173"/>
        <v>0</v>
      </c>
    </row>
    <row r="674" spans="1:15" s="171" customFormat="1" ht="20.45" customHeight="1">
      <c r="A674" s="310"/>
      <c r="B674" s="313"/>
      <c r="C674" s="172" t="s">
        <v>25</v>
      </c>
      <c r="D674" s="167">
        <f t="shared" si="172"/>
        <v>0</v>
      </c>
      <c r="E674" s="168">
        <v>0</v>
      </c>
      <c r="F674" s="168">
        <v>0</v>
      </c>
      <c r="G674" s="168">
        <v>0</v>
      </c>
      <c r="H674" s="168">
        <v>0</v>
      </c>
      <c r="I674" s="168">
        <v>0</v>
      </c>
      <c r="J674" s="191">
        <v>0</v>
      </c>
      <c r="K674" s="191">
        <v>0</v>
      </c>
      <c r="L674" s="191">
        <v>0</v>
      </c>
      <c r="M674" s="191">
        <v>0</v>
      </c>
      <c r="N674" s="191">
        <v>0</v>
      </c>
      <c r="O674" s="191">
        <v>0</v>
      </c>
    </row>
    <row r="675" spans="1:15" s="171" customFormat="1">
      <c r="A675" s="310"/>
      <c r="B675" s="313"/>
      <c r="C675" s="172" t="s">
        <v>26</v>
      </c>
      <c r="D675" s="167">
        <f t="shared" si="172"/>
        <v>279948.20999999996</v>
      </c>
      <c r="E675" s="168">
        <v>0</v>
      </c>
      <c r="F675" s="168">
        <v>0</v>
      </c>
      <c r="G675" s="168">
        <v>0</v>
      </c>
      <c r="H675" s="168">
        <v>0</v>
      </c>
      <c r="I675" s="168">
        <v>0</v>
      </c>
      <c r="J675" s="191">
        <v>0</v>
      </c>
      <c r="K675" s="191">
        <v>86423.5</v>
      </c>
      <c r="L675" s="191">
        <v>193524.71</v>
      </c>
      <c r="M675" s="191">
        <v>0</v>
      </c>
      <c r="N675" s="191">
        <v>0</v>
      </c>
      <c r="O675" s="191">
        <v>0</v>
      </c>
    </row>
    <row r="676" spans="1:15" s="171" customFormat="1">
      <c r="A676" s="310"/>
      <c r="B676" s="313"/>
      <c r="C676" s="172" t="s">
        <v>27</v>
      </c>
      <c r="D676" s="167">
        <f t="shared" si="172"/>
        <v>14734.116</v>
      </c>
      <c r="E676" s="168">
        <f>п2!I319</f>
        <v>0</v>
      </c>
      <c r="F676" s="168">
        <v>0</v>
      </c>
      <c r="G676" s="168">
        <f>п2!K268</f>
        <v>0</v>
      </c>
      <c r="H676" s="168">
        <v>0</v>
      </c>
      <c r="I676" s="168">
        <v>0</v>
      </c>
      <c r="J676" s="191">
        <v>0</v>
      </c>
      <c r="K676" s="191">
        <f>'ПРИЛОЖ 2 к постановлению'!O96</f>
        <v>4548.6049999999996</v>
      </c>
      <c r="L676" s="191">
        <f>'ПРИЛОЖ 2 к постановлению'!P96</f>
        <v>10185.511</v>
      </c>
      <c r="M676" s="191">
        <f>'ПРИЛОЖ 2 к постановлению'!Q65</f>
        <v>0</v>
      </c>
      <c r="N676" s="191">
        <f>'ПРИЛОЖ 2 к постановлению'!R65</f>
        <v>0</v>
      </c>
      <c r="O676" s="191">
        <f>'ПРИЛОЖ 2 к постановлению'!S65</f>
        <v>0</v>
      </c>
    </row>
    <row r="677" spans="1:15" s="171" customFormat="1">
      <c r="A677" s="311"/>
      <c r="B677" s="313"/>
      <c r="C677" s="172" t="s">
        <v>28</v>
      </c>
      <c r="D677" s="167">
        <f t="shared" si="172"/>
        <v>0</v>
      </c>
      <c r="E677" s="168">
        <v>0</v>
      </c>
      <c r="F677" s="168">
        <v>0</v>
      </c>
      <c r="G677" s="168">
        <f>п2!K323</f>
        <v>0</v>
      </c>
      <c r="H677" s="168">
        <v>0</v>
      </c>
      <c r="I677" s="168">
        <v>0</v>
      </c>
      <c r="J677" s="191">
        <v>0</v>
      </c>
      <c r="K677" s="191">
        <v>0</v>
      </c>
      <c r="L677" s="191">
        <v>0</v>
      </c>
      <c r="M677" s="191">
        <v>0</v>
      </c>
      <c r="N677" s="191">
        <v>0</v>
      </c>
      <c r="O677" s="191">
        <v>0</v>
      </c>
    </row>
    <row r="678" spans="1:15" s="174" customFormat="1">
      <c r="A678" s="309" t="s">
        <v>635</v>
      </c>
      <c r="B678" s="312" t="s">
        <v>621</v>
      </c>
      <c r="C678" s="173" t="s">
        <v>17</v>
      </c>
      <c r="D678" s="167">
        <f t="shared" si="172"/>
        <v>6536.9474399999999</v>
      </c>
      <c r="E678" s="167">
        <f t="shared" ref="E678:O678" si="174">SUM(E679:E682)</f>
        <v>0</v>
      </c>
      <c r="F678" s="167">
        <f t="shared" si="174"/>
        <v>0</v>
      </c>
      <c r="G678" s="167">
        <f t="shared" si="174"/>
        <v>0</v>
      </c>
      <c r="H678" s="167">
        <f t="shared" si="174"/>
        <v>0</v>
      </c>
      <c r="I678" s="167">
        <f t="shared" si="174"/>
        <v>0</v>
      </c>
      <c r="J678" s="190">
        <f t="shared" si="174"/>
        <v>0</v>
      </c>
      <c r="K678" s="190">
        <f t="shared" si="174"/>
        <v>487.52</v>
      </c>
      <c r="L678" s="190">
        <f t="shared" si="174"/>
        <v>1913.2983400000001</v>
      </c>
      <c r="M678" s="190">
        <f t="shared" si="174"/>
        <v>1229.9901600000001</v>
      </c>
      <c r="N678" s="190">
        <f t="shared" si="174"/>
        <v>1654.6093100000001</v>
      </c>
      <c r="O678" s="190">
        <f t="shared" si="174"/>
        <v>1251.52963</v>
      </c>
    </row>
    <row r="679" spans="1:15" s="171" customFormat="1" ht="30">
      <c r="A679" s="310"/>
      <c r="B679" s="313"/>
      <c r="C679" s="172" t="s">
        <v>25</v>
      </c>
      <c r="D679" s="167">
        <f t="shared" si="172"/>
        <v>0</v>
      </c>
      <c r="E679" s="168">
        <v>0</v>
      </c>
      <c r="F679" s="168">
        <v>0</v>
      </c>
      <c r="G679" s="168">
        <v>0</v>
      </c>
      <c r="H679" s="168">
        <v>0</v>
      </c>
      <c r="I679" s="168">
        <v>0</v>
      </c>
      <c r="J679" s="191">
        <v>0</v>
      </c>
      <c r="K679" s="191">
        <v>0</v>
      </c>
      <c r="L679" s="191">
        <v>0</v>
      </c>
      <c r="M679" s="191">
        <v>0</v>
      </c>
      <c r="N679" s="191">
        <v>0</v>
      </c>
      <c r="O679" s="191">
        <v>0</v>
      </c>
    </row>
    <row r="680" spans="1:15" s="174" customFormat="1">
      <c r="A680" s="310"/>
      <c r="B680" s="313"/>
      <c r="C680" s="172" t="s">
        <v>26</v>
      </c>
      <c r="D680" s="167">
        <f t="shared" si="172"/>
        <v>0</v>
      </c>
      <c r="E680" s="168">
        <v>0</v>
      </c>
      <c r="F680" s="168">
        <v>0</v>
      </c>
      <c r="G680" s="168">
        <v>0</v>
      </c>
      <c r="H680" s="168">
        <v>0</v>
      </c>
      <c r="I680" s="168">
        <v>0</v>
      </c>
      <c r="J680" s="191">
        <v>0</v>
      </c>
      <c r="K680" s="191">
        <v>0</v>
      </c>
      <c r="L680" s="191">
        <v>0</v>
      </c>
      <c r="M680" s="191">
        <v>0</v>
      </c>
      <c r="N680" s="191">
        <v>0</v>
      </c>
      <c r="O680" s="191">
        <v>0</v>
      </c>
    </row>
    <row r="681" spans="1:15" s="171" customFormat="1">
      <c r="A681" s="310"/>
      <c r="B681" s="313"/>
      <c r="C681" s="172" t="s">
        <v>27</v>
      </c>
      <c r="D681" s="167">
        <f t="shared" si="172"/>
        <v>6536.9474399999999</v>
      </c>
      <c r="E681" s="168">
        <f>п2!I324</f>
        <v>0</v>
      </c>
      <c r="F681" s="168">
        <v>0</v>
      </c>
      <c r="G681" s="168">
        <f>п2!K273</f>
        <v>0</v>
      </c>
      <c r="H681" s="168">
        <v>0</v>
      </c>
      <c r="I681" s="168">
        <v>0</v>
      </c>
      <c r="J681" s="191">
        <v>0</v>
      </c>
      <c r="K681" s="191">
        <f>'ПРИЛОЖ 2 к постановлению'!O94</f>
        <v>487.52</v>
      </c>
      <c r="L681" s="191">
        <f>'ПРИЛОЖ 2 к постановлению'!P94</f>
        <v>1913.2983400000001</v>
      </c>
      <c r="M681" s="191">
        <f>'ПРИЛОЖ 2 к постановлению'!Q94</f>
        <v>1229.9901600000001</v>
      </c>
      <c r="N681" s="191">
        <f>'ПРИЛОЖ 2 к постановлению'!R94</f>
        <v>1654.6093100000001</v>
      </c>
      <c r="O681" s="191">
        <f>'ПРИЛОЖ 2 к постановлению'!S94</f>
        <v>1251.52963</v>
      </c>
    </row>
    <row r="682" spans="1:15" s="174" customFormat="1">
      <c r="A682" s="311"/>
      <c r="B682" s="313"/>
      <c r="C682" s="172" t="s">
        <v>28</v>
      </c>
      <c r="D682" s="167">
        <f t="shared" si="172"/>
        <v>0</v>
      </c>
      <c r="E682" s="168">
        <v>0</v>
      </c>
      <c r="F682" s="168">
        <v>0</v>
      </c>
      <c r="G682" s="168">
        <f>п2!K328</f>
        <v>0</v>
      </c>
      <c r="H682" s="168">
        <v>0</v>
      </c>
      <c r="I682" s="168">
        <v>0</v>
      </c>
      <c r="J682" s="191">
        <v>0</v>
      </c>
      <c r="K682" s="191">
        <v>0</v>
      </c>
      <c r="L682" s="191">
        <v>0</v>
      </c>
      <c r="M682" s="191">
        <v>0</v>
      </c>
      <c r="N682" s="191">
        <v>0</v>
      </c>
      <c r="O682" s="191">
        <v>0</v>
      </c>
    </row>
    <row r="683" spans="1:15" s="171" customFormat="1">
      <c r="A683" s="309" t="s">
        <v>654</v>
      </c>
      <c r="B683" s="312" t="s">
        <v>666</v>
      </c>
      <c r="C683" s="173" t="s">
        <v>17</v>
      </c>
      <c r="D683" s="167">
        <f t="shared" ref="D683:D712" si="175">SUM(E683:O683)</f>
        <v>327.41862000000003</v>
      </c>
      <c r="E683" s="167">
        <f t="shared" ref="E683:O683" si="176">SUM(E684:E687)</f>
        <v>0</v>
      </c>
      <c r="F683" s="167">
        <f t="shared" si="176"/>
        <v>0</v>
      </c>
      <c r="G683" s="167">
        <f t="shared" si="176"/>
        <v>0</v>
      </c>
      <c r="H683" s="167">
        <f t="shared" si="176"/>
        <v>0</v>
      </c>
      <c r="I683" s="167">
        <f t="shared" si="176"/>
        <v>0</v>
      </c>
      <c r="J683" s="190">
        <f t="shared" si="176"/>
        <v>0</v>
      </c>
      <c r="K683" s="190">
        <f t="shared" si="176"/>
        <v>168.90600000000001</v>
      </c>
      <c r="L683" s="190">
        <f t="shared" si="176"/>
        <v>158.51262</v>
      </c>
      <c r="M683" s="190">
        <f t="shared" si="176"/>
        <v>0</v>
      </c>
      <c r="N683" s="190">
        <f t="shared" si="176"/>
        <v>0</v>
      </c>
      <c r="O683" s="190">
        <f t="shared" si="176"/>
        <v>0</v>
      </c>
    </row>
    <row r="684" spans="1:15" s="174" customFormat="1" ht="30">
      <c r="A684" s="310"/>
      <c r="B684" s="313"/>
      <c r="C684" s="172" t="s">
        <v>25</v>
      </c>
      <c r="D684" s="167">
        <f t="shared" si="175"/>
        <v>0</v>
      </c>
      <c r="E684" s="168">
        <v>0</v>
      </c>
      <c r="F684" s="168">
        <v>0</v>
      </c>
      <c r="G684" s="168">
        <v>0</v>
      </c>
      <c r="H684" s="168">
        <v>0</v>
      </c>
      <c r="I684" s="168">
        <v>0</v>
      </c>
      <c r="J684" s="191">
        <v>0</v>
      </c>
      <c r="K684" s="191">
        <v>0</v>
      </c>
      <c r="L684" s="191">
        <v>0</v>
      </c>
      <c r="M684" s="191">
        <v>0</v>
      </c>
      <c r="N684" s="191">
        <v>0</v>
      </c>
      <c r="O684" s="191">
        <v>0</v>
      </c>
    </row>
    <row r="685" spans="1:15" s="177" customFormat="1">
      <c r="A685" s="310"/>
      <c r="B685" s="313"/>
      <c r="C685" s="172" t="s">
        <v>26</v>
      </c>
      <c r="D685" s="167">
        <f t="shared" si="175"/>
        <v>0</v>
      </c>
      <c r="E685" s="168">
        <v>0</v>
      </c>
      <c r="F685" s="168">
        <v>0</v>
      </c>
      <c r="G685" s="168">
        <v>0</v>
      </c>
      <c r="H685" s="168">
        <v>0</v>
      </c>
      <c r="I685" s="168">
        <v>0</v>
      </c>
      <c r="J685" s="191">
        <v>0</v>
      </c>
      <c r="K685" s="191">
        <v>0</v>
      </c>
      <c r="L685" s="191">
        <v>0</v>
      </c>
      <c r="M685" s="191">
        <v>0</v>
      </c>
      <c r="N685" s="191">
        <v>0</v>
      </c>
      <c r="O685" s="191">
        <v>0</v>
      </c>
    </row>
    <row r="686" spans="1:15" s="171" customFormat="1">
      <c r="A686" s="310"/>
      <c r="B686" s="313"/>
      <c r="C686" s="172" t="s">
        <v>27</v>
      </c>
      <c r="D686" s="167">
        <f t="shared" si="175"/>
        <v>327.41862000000003</v>
      </c>
      <c r="E686" s="168">
        <f>п2!I329</f>
        <v>0</v>
      </c>
      <c r="F686" s="168">
        <v>0</v>
      </c>
      <c r="G686" s="168">
        <f>п2!K278</f>
        <v>0</v>
      </c>
      <c r="H686" s="168">
        <v>0</v>
      </c>
      <c r="I686" s="168">
        <v>0</v>
      </c>
      <c r="J686" s="191">
        <v>0</v>
      </c>
      <c r="K686" s="192">
        <f>'ПРИЛОЖ 2 к постановлению'!O97</f>
        <v>168.90600000000001</v>
      </c>
      <c r="L686" s="191">
        <f>'ПРИЛОЖ 2 к постановлению'!P97</f>
        <v>158.51262</v>
      </c>
      <c r="M686" s="191">
        <f>'ПРИЛОЖ 2 к постановлению'!Q75</f>
        <v>0</v>
      </c>
      <c r="N686" s="191">
        <f>'ПРИЛОЖ 2 к постановлению'!R75</f>
        <v>0</v>
      </c>
      <c r="O686" s="191">
        <f>'ПРИЛОЖ 2 к постановлению'!S75</f>
        <v>0</v>
      </c>
    </row>
    <row r="687" spans="1:15" s="171" customFormat="1">
      <c r="A687" s="311"/>
      <c r="B687" s="313"/>
      <c r="C687" s="172" t="s">
        <v>28</v>
      </c>
      <c r="D687" s="167">
        <f t="shared" si="175"/>
        <v>0</v>
      </c>
      <c r="E687" s="168">
        <v>0</v>
      </c>
      <c r="F687" s="168">
        <v>0</v>
      </c>
      <c r="G687" s="168">
        <f>п2!K333</f>
        <v>0</v>
      </c>
      <c r="H687" s="168">
        <v>0</v>
      </c>
      <c r="I687" s="168">
        <v>0</v>
      </c>
      <c r="J687" s="191">
        <v>0</v>
      </c>
      <c r="K687" s="191">
        <v>0</v>
      </c>
      <c r="L687" s="191">
        <v>0</v>
      </c>
      <c r="M687" s="191">
        <v>0</v>
      </c>
      <c r="N687" s="191">
        <v>0</v>
      </c>
      <c r="O687" s="191">
        <v>0</v>
      </c>
    </row>
    <row r="688" spans="1:15" s="171" customFormat="1">
      <c r="A688" s="309" t="s">
        <v>642</v>
      </c>
      <c r="B688" s="312" t="s">
        <v>674</v>
      </c>
      <c r="C688" s="173" t="s">
        <v>17</v>
      </c>
      <c r="D688" s="167">
        <f t="shared" si="175"/>
        <v>29468</v>
      </c>
      <c r="E688" s="167">
        <f t="shared" ref="E688:O688" si="177">SUM(E689:E692)</f>
        <v>0</v>
      </c>
      <c r="F688" s="167">
        <f t="shared" si="177"/>
        <v>0</v>
      </c>
      <c r="G688" s="167">
        <f t="shared" si="177"/>
        <v>0</v>
      </c>
      <c r="H688" s="167">
        <f t="shared" si="177"/>
        <v>0</v>
      </c>
      <c r="I688" s="167">
        <f t="shared" si="177"/>
        <v>0</v>
      </c>
      <c r="J688" s="190">
        <f t="shared" si="177"/>
        <v>0</v>
      </c>
      <c r="K688" s="190">
        <f t="shared" si="177"/>
        <v>8853</v>
      </c>
      <c r="L688" s="190">
        <f t="shared" si="177"/>
        <v>20615</v>
      </c>
      <c r="M688" s="190">
        <f t="shared" si="177"/>
        <v>0</v>
      </c>
      <c r="N688" s="190">
        <f t="shared" si="177"/>
        <v>0</v>
      </c>
      <c r="O688" s="190">
        <f t="shared" si="177"/>
        <v>0</v>
      </c>
    </row>
    <row r="689" spans="1:15" s="174" customFormat="1" ht="30">
      <c r="A689" s="310"/>
      <c r="B689" s="313"/>
      <c r="C689" s="172" t="s">
        <v>25</v>
      </c>
      <c r="D689" s="167">
        <f t="shared" si="175"/>
        <v>0</v>
      </c>
      <c r="E689" s="168">
        <v>0</v>
      </c>
      <c r="F689" s="168">
        <v>0</v>
      </c>
      <c r="G689" s="168">
        <v>0</v>
      </c>
      <c r="H689" s="168">
        <v>0</v>
      </c>
      <c r="I689" s="168">
        <v>0</v>
      </c>
      <c r="J689" s="191">
        <v>0</v>
      </c>
      <c r="K689" s="191">
        <v>0</v>
      </c>
      <c r="L689" s="191">
        <v>0</v>
      </c>
      <c r="M689" s="191">
        <v>0</v>
      </c>
      <c r="N689" s="191">
        <v>0</v>
      </c>
      <c r="O689" s="191">
        <v>0</v>
      </c>
    </row>
    <row r="690" spans="1:15" s="177" customFormat="1">
      <c r="A690" s="310"/>
      <c r="B690" s="313"/>
      <c r="C690" s="172" t="s">
        <v>26</v>
      </c>
      <c r="D690" s="167">
        <f t="shared" si="175"/>
        <v>0</v>
      </c>
      <c r="E690" s="168">
        <v>0</v>
      </c>
      <c r="F690" s="168">
        <v>0</v>
      </c>
      <c r="G690" s="168">
        <v>0</v>
      </c>
      <c r="H690" s="168">
        <v>0</v>
      </c>
      <c r="I690" s="168">
        <v>0</v>
      </c>
      <c r="J690" s="191">
        <v>0</v>
      </c>
      <c r="K690" s="191">
        <v>0</v>
      </c>
      <c r="L690" s="191">
        <v>0</v>
      </c>
      <c r="M690" s="191">
        <v>0</v>
      </c>
      <c r="N690" s="191">
        <v>0</v>
      </c>
      <c r="O690" s="191">
        <v>0</v>
      </c>
    </row>
    <row r="691" spans="1:15" s="171" customFormat="1">
      <c r="A691" s="310"/>
      <c r="B691" s="313"/>
      <c r="C691" s="172" t="s">
        <v>27</v>
      </c>
      <c r="D691" s="167">
        <f t="shared" si="175"/>
        <v>29468</v>
      </c>
      <c r="E691" s="168">
        <f>п2!I334</f>
        <v>0</v>
      </c>
      <c r="F691" s="168">
        <v>0</v>
      </c>
      <c r="G691" s="168">
        <f>п2!K283</f>
        <v>0</v>
      </c>
      <c r="H691" s="168">
        <v>0</v>
      </c>
      <c r="I691" s="168">
        <v>0</v>
      </c>
      <c r="J691" s="191">
        <v>0</v>
      </c>
      <c r="K691" s="191">
        <f>'ПРИЛОЖ 2 к постановлению'!O98</f>
        <v>8853</v>
      </c>
      <c r="L691" s="191">
        <f>'ПРИЛОЖ 2 к постановлению'!P98</f>
        <v>20615</v>
      </c>
      <c r="M691" s="191">
        <f>'ПРИЛОЖ 2 к постановлению'!Q98</f>
        <v>0</v>
      </c>
      <c r="N691" s="191">
        <f>'ПРИЛОЖ 2 к постановлению'!R80</f>
        <v>0</v>
      </c>
      <c r="O691" s="191">
        <f>'ПРИЛОЖ 2 к постановлению'!S80</f>
        <v>0</v>
      </c>
    </row>
    <row r="692" spans="1:15" s="171" customFormat="1">
      <c r="A692" s="311"/>
      <c r="B692" s="313"/>
      <c r="C692" s="172" t="s">
        <v>28</v>
      </c>
      <c r="D692" s="167">
        <f t="shared" si="175"/>
        <v>0</v>
      </c>
      <c r="E692" s="168">
        <v>0</v>
      </c>
      <c r="F692" s="168">
        <v>0</v>
      </c>
      <c r="G692" s="168">
        <f>п2!K338</f>
        <v>0</v>
      </c>
      <c r="H692" s="168">
        <v>0</v>
      </c>
      <c r="I692" s="168">
        <v>0</v>
      </c>
      <c r="J692" s="191">
        <v>0</v>
      </c>
      <c r="K692" s="191">
        <v>0</v>
      </c>
      <c r="L692" s="191">
        <v>0</v>
      </c>
      <c r="M692" s="191">
        <v>0</v>
      </c>
      <c r="N692" s="191">
        <v>0</v>
      </c>
      <c r="O692" s="191">
        <v>0</v>
      </c>
    </row>
    <row r="693" spans="1:15" s="171" customFormat="1">
      <c r="A693" s="309" t="s">
        <v>645</v>
      </c>
      <c r="B693" s="312" t="s">
        <v>685</v>
      </c>
      <c r="C693" s="173" t="s">
        <v>17</v>
      </c>
      <c r="D693" s="167">
        <f>SUM(E693:O693)</f>
        <v>2250.97777</v>
      </c>
      <c r="E693" s="167">
        <f t="shared" ref="E693:O693" si="178">SUM(E694:E697)</f>
        <v>0</v>
      </c>
      <c r="F693" s="167">
        <f t="shared" si="178"/>
        <v>0</v>
      </c>
      <c r="G693" s="167">
        <f t="shared" si="178"/>
        <v>0</v>
      </c>
      <c r="H693" s="167">
        <f t="shared" si="178"/>
        <v>0</v>
      </c>
      <c r="I693" s="167">
        <f t="shared" si="178"/>
        <v>0</v>
      </c>
      <c r="J693" s="190">
        <f t="shared" si="178"/>
        <v>0</v>
      </c>
      <c r="K693" s="190">
        <f t="shared" si="178"/>
        <v>0</v>
      </c>
      <c r="L693" s="190">
        <f t="shared" si="178"/>
        <v>0</v>
      </c>
      <c r="M693" s="190">
        <f t="shared" si="178"/>
        <v>2250.97777</v>
      </c>
      <c r="N693" s="190">
        <f t="shared" si="178"/>
        <v>0</v>
      </c>
      <c r="O693" s="190">
        <f t="shared" si="178"/>
        <v>0</v>
      </c>
    </row>
    <row r="694" spans="1:15" s="171" customFormat="1" ht="30">
      <c r="A694" s="310"/>
      <c r="B694" s="313"/>
      <c r="C694" s="172" t="s">
        <v>25</v>
      </c>
      <c r="D694" s="167">
        <f>SUM(E694:O694)</f>
        <v>0</v>
      </c>
      <c r="E694" s="168">
        <v>0</v>
      </c>
      <c r="F694" s="168">
        <v>0</v>
      </c>
      <c r="G694" s="168">
        <v>0</v>
      </c>
      <c r="H694" s="168">
        <v>0</v>
      </c>
      <c r="I694" s="168">
        <v>0</v>
      </c>
      <c r="J694" s="191">
        <v>0</v>
      </c>
      <c r="K694" s="191">
        <v>0</v>
      </c>
      <c r="L694" s="191">
        <v>0</v>
      </c>
      <c r="M694" s="191">
        <v>0</v>
      </c>
      <c r="N694" s="191">
        <v>0</v>
      </c>
      <c r="O694" s="191">
        <v>0</v>
      </c>
    </row>
    <row r="695" spans="1:15" s="171" customFormat="1">
      <c r="A695" s="310"/>
      <c r="B695" s="313"/>
      <c r="C695" s="172" t="s">
        <v>26</v>
      </c>
      <c r="D695" s="167">
        <f>SUM(E695:O695)</f>
        <v>0</v>
      </c>
      <c r="E695" s="168">
        <v>0</v>
      </c>
      <c r="F695" s="168">
        <v>0</v>
      </c>
      <c r="G695" s="168">
        <v>0</v>
      </c>
      <c r="H695" s="168">
        <v>0</v>
      </c>
      <c r="I695" s="168">
        <v>0</v>
      </c>
      <c r="J695" s="191">
        <v>0</v>
      </c>
      <c r="K695" s="191">
        <v>0</v>
      </c>
      <c r="L695" s="191">
        <v>0</v>
      </c>
      <c r="M695" s="191">
        <v>0</v>
      </c>
      <c r="N695" s="191">
        <v>0</v>
      </c>
      <c r="O695" s="191">
        <v>0</v>
      </c>
    </row>
    <row r="696" spans="1:15" s="171" customFormat="1">
      <c r="A696" s="310"/>
      <c r="B696" s="313"/>
      <c r="C696" s="172" t="s">
        <v>27</v>
      </c>
      <c r="D696" s="167">
        <f>SUM(E696:O696)</f>
        <v>2250.97777</v>
      </c>
      <c r="E696" s="168">
        <f>п2!I339</f>
        <v>0</v>
      </c>
      <c r="F696" s="168">
        <v>0</v>
      </c>
      <c r="G696" s="168">
        <f>п2!K288</f>
        <v>0</v>
      </c>
      <c r="H696" s="168">
        <v>0</v>
      </c>
      <c r="I696" s="168">
        <v>0</v>
      </c>
      <c r="J696" s="191">
        <v>0</v>
      </c>
      <c r="K696" s="191">
        <v>0</v>
      </c>
      <c r="L696" s="191">
        <v>0</v>
      </c>
      <c r="M696" s="191">
        <f>'ПРИЛОЖ 2 к постановлению'!Q99</f>
        <v>2250.97777</v>
      </c>
      <c r="N696" s="191">
        <f>'ПРИЛОЖ 2 к постановлению'!R99</f>
        <v>0</v>
      </c>
      <c r="O696" s="191">
        <f>'ПРИЛОЖ 2 к постановлению'!S99</f>
        <v>0</v>
      </c>
    </row>
    <row r="697" spans="1:15" s="171" customFormat="1">
      <c r="A697" s="311"/>
      <c r="B697" s="313"/>
      <c r="C697" s="172" t="s">
        <v>28</v>
      </c>
      <c r="D697" s="167">
        <f>SUM(E697:O697)</f>
        <v>0</v>
      </c>
      <c r="E697" s="168">
        <v>0</v>
      </c>
      <c r="F697" s="168">
        <v>0</v>
      </c>
      <c r="G697" s="168">
        <f>п2!K343</f>
        <v>0</v>
      </c>
      <c r="H697" s="168">
        <v>0</v>
      </c>
      <c r="I697" s="168">
        <v>0</v>
      </c>
      <c r="J697" s="191">
        <v>0</v>
      </c>
      <c r="K697" s="191">
        <v>0</v>
      </c>
      <c r="L697" s="191">
        <v>0</v>
      </c>
      <c r="M697" s="191">
        <v>0</v>
      </c>
      <c r="N697" s="191">
        <v>0</v>
      </c>
      <c r="O697" s="191">
        <v>0</v>
      </c>
    </row>
    <row r="698" spans="1:15" s="171" customFormat="1" ht="15.75" customHeight="1">
      <c r="A698" s="309" t="s">
        <v>647</v>
      </c>
      <c r="B698" s="312" t="s">
        <v>637</v>
      </c>
      <c r="C698" s="173" t="s">
        <v>17</v>
      </c>
      <c r="D698" s="167">
        <f t="shared" si="175"/>
        <v>6040.2066100000002</v>
      </c>
      <c r="E698" s="167">
        <f t="shared" ref="E698:O698" si="179">SUM(E699:E702)</f>
        <v>0</v>
      </c>
      <c r="F698" s="167">
        <f t="shared" si="179"/>
        <v>0</v>
      </c>
      <c r="G698" s="167">
        <f t="shared" si="179"/>
        <v>0</v>
      </c>
      <c r="H698" s="167">
        <f t="shared" si="179"/>
        <v>0</v>
      </c>
      <c r="I698" s="167">
        <f t="shared" si="179"/>
        <v>0</v>
      </c>
      <c r="J698" s="190">
        <f t="shared" si="179"/>
        <v>0</v>
      </c>
      <c r="K698" s="190">
        <f t="shared" si="179"/>
        <v>559.79999999999995</v>
      </c>
      <c r="L698" s="190">
        <f t="shared" si="179"/>
        <v>1813.9838500000001</v>
      </c>
      <c r="M698" s="190">
        <f t="shared" si="179"/>
        <v>937.23317999999995</v>
      </c>
      <c r="N698" s="190">
        <f t="shared" si="179"/>
        <v>1811.7660599999999</v>
      </c>
      <c r="O698" s="190">
        <f t="shared" si="179"/>
        <v>917.42352000000005</v>
      </c>
    </row>
    <row r="699" spans="1:15" s="174" customFormat="1" ht="30">
      <c r="A699" s="310"/>
      <c r="B699" s="313"/>
      <c r="C699" s="172" t="s">
        <v>25</v>
      </c>
      <c r="D699" s="167">
        <f t="shared" si="175"/>
        <v>0</v>
      </c>
      <c r="E699" s="168">
        <v>0</v>
      </c>
      <c r="F699" s="168">
        <v>0</v>
      </c>
      <c r="G699" s="168">
        <v>0</v>
      </c>
      <c r="H699" s="168">
        <v>0</v>
      </c>
      <c r="I699" s="168">
        <v>0</v>
      </c>
      <c r="J699" s="191">
        <v>0</v>
      </c>
      <c r="K699" s="191">
        <v>0</v>
      </c>
      <c r="L699" s="191">
        <v>0</v>
      </c>
      <c r="M699" s="191">
        <v>0</v>
      </c>
      <c r="N699" s="191">
        <v>0</v>
      </c>
      <c r="O699" s="191">
        <v>0</v>
      </c>
    </row>
    <row r="700" spans="1:15" s="177" customFormat="1">
      <c r="A700" s="310"/>
      <c r="B700" s="313"/>
      <c r="C700" s="172" t="s">
        <v>26</v>
      </c>
      <c r="D700" s="167">
        <f t="shared" si="175"/>
        <v>0</v>
      </c>
      <c r="E700" s="168">
        <v>0</v>
      </c>
      <c r="F700" s="168">
        <v>0</v>
      </c>
      <c r="G700" s="168">
        <v>0</v>
      </c>
      <c r="H700" s="168">
        <v>0</v>
      </c>
      <c r="I700" s="168">
        <v>0</v>
      </c>
      <c r="J700" s="191">
        <v>0</v>
      </c>
      <c r="K700" s="191">
        <v>0</v>
      </c>
      <c r="L700" s="191">
        <v>0</v>
      </c>
      <c r="M700" s="191">
        <v>0</v>
      </c>
      <c r="N700" s="191">
        <v>0</v>
      </c>
      <c r="O700" s="191">
        <v>0</v>
      </c>
    </row>
    <row r="701" spans="1:15" s="171" customFormat="1">
      <c r="A701" s="310"/>
      <c r="B701" s="313"/>
      <c r="C701" s="172" t="s">
        <v>27</v>
      </c>
      <c r="D701" s="167">
        <f t="shared" si="175"/>
        <v>6040.2066100000002</v>
      </c>
      <c r="E701" s="168">
        <f>п2!I339</f>
        <v>0</v>
      </c>
      <c r="F701" s="168">
        <v>0</v>
      </c>
      <c r="G701" s="168">
        <f>п2!K288</f>
        <v>0</v>
      </c>
      <c r="H701" s="168">
        <v>0</v>
      </c>
      <c r="I701" s="168">
        <v>0</v>
      </c>
      <c r="J701" s="191">
        <v>0</v>
      </c>
      <c r="K701" s="191">
        <f>'ПРИЛОЖ 2 к постановлению'!O100</f>
        <v>559.79999999999995</v>
      </c>
      <c r="L701" s="191">
        <f>'ПРИЛОЖ 2 к постановлению'!P100</f>
        <v>1813.9838500000001</v>
      </c>
      <c r="M701" s="191">
        <f>'ПРИЛОЖ 2 к постановлению'!Q100</f>
        <v>937.23317999999995</v>
      </c>
      <c r="N701" s="191">
        <f>'ПРИЛОЖ 2 к постановлению'!R100</f>
        <v>1811.7660599999999</v>
      </c>
      <c r="O701" s="191">
        <f>'ПРИЛОЖ 2 к постановлению'!S100</f>
        <v>917.42352000000005</v>
      </c>
    </row>
    <row r="702" spans="1:15" s="171" customFormat="1">
      <c r="A702" s="311"/>
      <c r="B702" s="313"/>
      <c r="C702" s="172" t="s">
        <v>28</v>
      </c>
      <c r="D702" s="167">
        <f t="shared" si="175"/>
        <v>0</v>
      </c>
      <c r="E702" s="168">
        <v>0</v>
      </c>
      <c r="F702" s="168">
        <v>0</v>
      </c>
      <c r="G702" s="168">
        <f>п2!K343</f>
        <v>0</v>
      </c>
      <c r="H702" s="168">
        <v>0</v>
      </c>
      <c r="I702" s="168">
        <v>0</v>
      </c>
      <c r="J702" s="191">
        <v>0</v>
      </c>
      <c r="K702" s="191">
        <v>0</v>
      </c>
      <c r="L702" s="191">
        <v>0</v>
      </c>
      <c r="M702" s="191">
        <v>0</v>
      </c>
      <c r="N702" s="191">
        <v>0</v>
      </c>
      <c r="O702" s="191">
        <v>0</v>
      </c>
    </row>
    <row r="703" spans="1:15" s="171" customFormat="1">
      <c r="A703" s="309" t="s">
        <v>648</v>
      </c>
      <c r="B703" s="312" t="s">
        <v>651</v>
      </c>
      <c r="C703" s="173" t="s">
        <v>17</v>
      </c>
      <c r="D703" s="167">
        <f t="shared" si="175"/>
        <v>9318.4186800000007</v>
      </c>
      <c r="E703" s="167">
        <f t="shared" ref="E703:O703" si="180">SUM(E704:E707)</f>
        <v>0</v>
      </c>
      <c r="F703" s="167">
        <f t="shared" si="180"/>
        <v>0</v>
      </c>
      <c r="G703" s="167">
        <f t="shared" si="180"/>
        <v>0</v>
      </c>
      <c r="H703" s="167">
        <f t="shared" si="180"/>
        <v>0</v>
      </c>
      <c r="I703" s="167">
        <f t="shared" si="180"/>
        <v>0</v>
      </c>
      <c r="J703" s="190">
        <f t="shared" si="180"/>
        <v>0</v>
      </c>
      <c r="K703" s="190">
        <f t="shared" si="180"/>
        <v>1360.9090000000001</v>
      </c>
      <c r="L703" s="190">
        <f t="shared" si="180"/>
        <v>7957.5096800000001</v>
      </c>
      <c r="M703" s="190">
        <f t="shared" si="180"/>
        <v>0</v>
      </c>
      <c r="N703" s="190">
        <f t="shared" si="180"/>
        <v>0</v>
      </c>
      <c r="O703" s="190">
        <f t="shared" si="180"/>
        <v>0</v>
      </c>
    </row>
    <row r="704" spans="1:15" s="174" customFormat="1" ht="30">
      <c r="A704" s="310"/>
      <c r="B704" s="313"/>
      <c r="C704" s="172" t="s">
        <v>25</v>
      </c>
      <c r="D704" s="167">
        <f t="shared" si="175"/>
        <v>0</v>
      </c>
      <c r="E704" s="168">
        <v>0</v>
      </c>
      <c r="F704" s="168">
        <v>0</v>
      </c>
      <c r="G704" s="168">
        <v>0</v>
      </c>
      <c r="H704" s="168">
        <v>0</v>
      </c>
      <c r="I704" s="168">
        <v>0</v>
      </c>
      <c r="J704" s="191">
        <v>0</v>
      </c>
      <c r="K704" s="191">
        <v>0</v>
      </c>
      <c r="L704" s="191">
        <v>0</v>
      </c>
      <c r="M704" s="191">
        <v>0</v>
      </c>
      <c r="N704" s="191">
        <v>0</v>
      </c>
      <c r="O704" s="191">
        <v>0</v>
      </c>
    </row>
    <row r="705" spans="1:15" s="171" customFormat="1">
      <c r="A705" s="310"/>
      <c r="B705" s="313"/>
      <c r="C705" s="172" t="s">
        <v>26</v>
      </c>
      <c r="D705" s="167">
        <f t="shared" si="175"/>
        <v>0</v>
      </c>
      <c r="E705" s="168">
        <v>0</v>
      </c>
      <c r="F705" s="168">
        <v>0</v>
      </c>
      <c r="G705" s="168">
        <v>0</v>
      </c>
      <c r="H705" s="168">
        <v>0</v>
      </c>
      <c r="I705" s="168">
        <v>0</v>
      </c>
      <c r="J705" s="191">
        <v>0</v>
      </c>
      <c r="K705" s="191">
        <v>0</v>
      </c>
      <c r="L705" s="191">
        <v>0</v>
      </c>
      <c r="M705" s="191">
        <v>0</v>
      </c>
      <c r="N705" s="191">
        <v>0</v>
      </c>
      <c r="O705" s="191">
        <v>0</v>
      </c>
    </row>
    <row r="706" spans="1:15" s="174" customFormat="1">
      <c r="A706" s="310"/>
      <c r="B706" s="313"/>
      <c r="C706" s="172" t="s">
        <v>27</v>
      </c>
      <c r="D706" s="167">
        <f t="shared" si="175"/>
        <v>9318.4186800000007</v>
      </c>
      <c r="E706" s="168">
        <f>п2!I344</f>
        <v>0</v>
      </c>
      <c r="F706" s="168">
        <v>0</v>
      </c>
      <c r="G706" s="168">
        <f>п2!K293</f>
        <v>0</v>
      </c>
      <c r="H706" s="168">
        <v>0</v>
      </c>
      <c r="I706" s="168">
        <v>0</v>
      </c>
      <c r="J706" s="191">
        <v>0</v>
      </c>
      <c r="K706" s="191">
        <f>'ПРИЛОЖ 2 к постановлению'!O101</f>
        <v>1360.9090000000001</v>
      </c>
      <c r="L706" s="191">
        <f>'ПРИЛОЖ 2 к постановлению'!P101</f>
        <v>7957.5096800000001</v>
      </c>
      <c r="M706" s="191">
        <f>'ПРИЛОЖ 2 к постановлению'!Q101</f>
        <v>0</v>
      </c>
      <c r="N706" s="191">
        <f>'ПРИЛОЖ 2 к постановлению'!R101</f>
        <v>0</v>
      </c>
      <c r="O706" s="191">
        <f>'ПРИЛОЖ 2 к постановлению'!S92</f>
        <v>0</v>
      </c>
    </row>
    <row r="707" spans="1:15" s="171" customFormat="1">
      <c r="A707" s="311"/>
      <c r="B707" s="313"/>
      <c r="C707" s="172" t="s">
        <v>28</v>
      </c>
      <c r="D707" s="167">
        <f t="shared" si="175"/>
        <v>0</v>
      </c>
      <c r="E707" s="168">
        <v>0</v>
      </c>
      <c r="F707" s="168">
        <v>0</v>
      </c>
      <c r="G707" s="168">
        <f>п2!K348</f>
        <v>0</v>
      </c>
      <c r="H707" s="168">
        <v>0</v>
      </c>
      <c r="I707" s="168">
        <v>0</v>
      </c>
      <c r="J707" s="191">
        <v>0</v>
      </c>
      <c r="K707" s="191">
        <v>0</v>
      </c>
      <c r="L707" s="191">
        <v>0</v>
      </c>
      <c r="M707" s="191">
        <v>0</v>
      </c>
      <c r="N707" s="191">
        <v>0</v>
      </c>
      <c r="O707" s="191">
        <v>0</v>
      </c>
    </row>
    <row r="708" spans="1:15" s="174" customFormat="1">
      <c r="A708" s="309" t="s">
        <v>671</v>
      </c>
      <c r="B708" s="312" t="s">
        <v>669</v>
      </c>
      <c r="C708" s="173" t="s">
        <v>17</v>
      </c>
      <c r="D708" s="167">
        <f t="shared" si="175"/>
        <v>1108.3013599999999</v>
      </c>
      <c r="E708" s="167">
        <f t="shared" ref="E708:O708" si="181">SUM(E709:E712)</f>
        <v>0</v>
      </c>
      <c r="F708" s="167">
        <f t="shared" si="181"/>
        <v>0</v>
      </c>
      <c r="G708" s="167">
        <f t="shared" si="181"/>
        <v>0</v>
      </c>
      <c r="H708" s="167">
        <f t="shared" si="181"/>
        <v>0</v>
      </c>
      <c r="I708" s="167">
        <f t="shared" si="181"/>
        <v>0</v>
      </c>
      <c r="J708" s="190">
        <f t="shared" si="181"/>
        <v>0</v>
      </c>
      <c r="K708" s="190">
        <f t="shared" si="181"/>
        <v>600</v>
      </c>
      <c r="L708" s="190">
        <f t="shared" si="181"/>
        <v>365.64</v>
      </c>
      <c r="M708" s="190">
        <f t="shared" si="181"/>
        <v>142.66136</v>
      </c>
      <c r="N708" s="190">
        <f t="shared" si="181"/>
        <v>0</v>
      </c>
      <c r="O708" s="190">
        <f t="shared" si="181"/>
        <v>0</v>
      </c>
    </row>
    <row r="709" spans="1:15" s="171" customFormat="1" ht="30">
      <c r="A709" s="310"/>
      <c r="B709" s="313"/>
      <c r="C709" s="172" t="s">
        <v>25</v>
      </c>
      <c r="D709" s="167">
        <f t="shared" si="175"/>
        <v>0</v>
      </c>
      <c r="E709" s="168">
        <v>0</v>
      </c>
      <c r="F709" s="168">
        <v>0</v>
      </c>
      <c r="G709" s="168">
        <v>0</v>
      </c>
      <c r="H709" s="168">
        <v>0</v>
      </c>
      <c r="I709" s="168">
        <v>0</v>
      </c>
      <c r="J709" s="191">
        <v>0</v>
      </c>
      <c r="K709" s="191">
        <v>0</v>
      </c>
      <c r="L709" s="191">
        <v>0</v>
      </c>
      <c r="M709" s="191">
        <v>0</v>
      </c>
      <c r="N709" s="191">
        <v>0</v>
      </c>
      <c r="O709" s="191">
        <v>0</v>
      </c>
    </row>
    <row r="710" spans="1:15" s="174" customFormat="1">
      <c r="A710" s="310"/>
      <c r="B710" s="313"/>
      <c r="C710" s="172" t="s">
        <v>26</v>
      </c>
      <c r="D710" s="167">
        <f t="shared" si="175"/>
        <v>0</v>
      </c>
      <c r="E710" s="168">
        <v>0</v>
      </c>
      <c r="F710" s="168">
        <v>0</v>
      </c>
      <c r="G710" s="168">
        <v>0</v>
      </c>
      <c r="H710" s="168">
        <v>0</v>
      </c>
      <c r="I710" s="168">
        <v>0</v>
      </c>
      <c r="J710" s="191">
        <v>0</v>
      </c>
      <c r="K710" s="191">
        <v>0</v>
      </c>
      <c r="L710" s="191">
        <v>0</v>
      </c>
      <c r="M710" s="191">
        <v>0</v>
      </c>
      <c r="N710" s="191">
        <v>0</v>
      </c>
      <c r="O710" s="191">
        <v>0</v>
      </c>
    </row>
    <row r="711" spans="1:15" s="177" customFormat="1">
      <c r="A711" s="310"/>
      <c r="B711" s="313"/>
      <c r="C711" s="172" t="s">
        <v>27</v>
      </c>
      <c r="D711" s="167">
        <f t="shared" si="175"/>
        <v>1108.3013599999999</v>
      </c>
      <c r="E711" s="168">
        <f>п2!I349</f>
        <v>0</v>
      </c>
      <c r="F711" s="168">
        <v>0</v>
      </c>
      <c r="G711" s="168">
        <f>п2!K298</f>
        <v>0</v>
      </c>
      <c r="H711" s="168">
        <v>0</v>
      </c>
      <c r="I711" s="168">
        <v>0</v>
      </c>
      <c r="J711" s="191">
        <v>0</v>
      </c>
      <c r="K711" s="191">
        <f>'ПРИЛОЖ 2 к постановлению'!O102</f>
        <v>600</v>
      </c>
      <c r="L711" s="191">
        <f>'ПРИЛОЖ 2 к постановлению'!P102</f>
        <v>365.64</v>
      </c>
      <c r="M711" s="191">
        <f>'ПРИЛОЖ 2 к постановлению'!Q97</f>
        <v>142.66136</v>
      </c>
      <c r="N711" s="191">
        <f>'ПРИЛОЖ 2 к постановлению'!R97</f>
        <v>0</v>
      </c>
      <c r="O711" s="191">
        <f>'ПРИЛОЖ 2 к постановлению'!S97</f>
        <v>0</v>
      </c>
    </row>
    <row r="712" spans="1:15" s="171" customFormat="1">
      <c r="A712" s="311"/>
      <c r="B712" s="313"/>
      <c r="C712" s="172" t="s">
        <v>28</v>
      </c>
      <c r="D712" s="167">
        <f t="shared" si="175"/>
        <v>0</v>
      </c>
      <c r="E712" s="168">
        <v>0</v>
      </c>
      <c r="F712" s="168">
        <v>0</v>
      </c>
      <c r="G712" s="168">
        <f>п2!K353</f>
        <v>0</v>
      </c>
      <c r="H712" s="168">
        <v>0</v>
      </c>
      <c r="I712" s="168">
        <v>0</v>
      </c>
      <c r="J712" s="191">
        <v>0</v>
      </c>
      <c r="K712" s="191">
        <v>0</v>
      </c>
      <c r="L712" s="191">
        <v>0</v>
      </c>
      <c r="M712" s="191">
        <v>0</v>
      </c>
      <c r="N712" s="191">
        <v>0</v>
      </c>
      <c r="O712" s="191">
        <v>0</v>
      </c>
    </row>
    <row r="713" spans="1:15" s="144" customFormat="1" ht="32.25" customHeight="1">
      <c r="A713" s="385" t="s">
        <v>677</v>
      </c>
      <c r="B713" s="323" t="s">
        <v>643</v>
      </c>
      <c r="C713" s="134" t="s">
        <v>17</v>
      </c>
      <c r="D713" s="127">
        <f t="shared" ref="D713:D727" si="182">SUM(E713:O713)</f>
        <v>4533.4993099999992</v>
      </c>
      <c r="E713" s="127">
        <f t="shared" ref="E713:O713" si="183">SUM(E714:E717)</f>
        <v>0</v>
      </c>
      <c r="F713" s="127">
        <f t="shared" si="183"/>
        <v>0</v>
      </c>
      <c r="G713" s="127">
        <f t="shared" si="183"/>
        <v>0</v>
      </c>
      <c r="H713" s="127">
        <f t="shared" si="183"/>
        <v>0</v>
      </c>
      <c r="I713" s="127">
        <f t="shared" si="183"/>
        <v>0</v>
      </c>
      <c r="J713" s="188">
        <f t="shared" si="183"/>
        <v>0</v>
      </c>
      <c r="K713" s="188">
        <f t="shared" si="183"/>
        <v>1371.7950000000001</v>
      </c>
      <c r="L713" s="188">
        <f t="shared" si="183"/>
        <v>2991.62538</v>
      </c>
      <c r="M713" s="188">
        <f t="shared" si="183"/>
        <v>170.07893000000001</v>
      </c>
      <c r="N713" s="188">
        <f t="shared" si="183"/>
        <v>0</v>
      </c>
      <c r="O713" s="188">
        <f t="shared" si="183"/>
        <v>0</v>
      </c>
    </row>
    <row r="714" spans="1:15" s="144" customFormat="1" ht="30">
      <c r="A714" s="386"/>
      <c r="B714" s="321"/>
      <c r="C714" s="143" t="s">
        <v>25</v>
      </c>
      <c r="D714" s="127">
        <f t="shared" si="182"/>
        <v>0</v>
      </c>
      <c r="E714" s="35">
        <v>0</v>
      </c>
      <c r="F714" s="35">
        <v>0</v>
      </c>
      <c r="G714" s="35">
        <v>0</v>
      </c>
      <c r="H714" s="35">
        <v>0</v>
      </c>
      <c r="I714" s="35">
        <v>0</v>
      </c>
      <c r="J714" s="192">
        <v>0</v>
      </c>
      <c r="K714" s="192">
        <v>0</v>
      </c>
      <c r="L714" s="192">
        <v>0</v>
      </c>
      <c r="M714" s="192">
        <v>0</v>
      </c>
      <c r="N714" s="192">
        <v>0</v>
      </c>
      <c r="O714" s="192">
        <v>0</v>
      </c>
    </row>
    <row r="715" spans="1:15" s="147" customFormat="1">
      <c r="A715" s="386"/>
      <c r="B715" s="321"/>
      <c r="C715" s="143" t="s">
        <v>26</v>
      </c>
      <c r="D715" s="127">
        <f t="shared" si="182"/>
        <v>0</v>
      </c>
      <c r="E715" s="35">
        <v>0</v>
      </c>
      <c r="F715" s="35">
        <v>0</v>
      </c>
      <c r="G715" s="35">
        <v>0</v>
      </c>
      <c r="H715" s="35">
        <v>0</v>
      </c>
      <c r="I715" s="35">
        <v>0</v>
      </c>
      <c r="J715" s="192">
        <v>0</v>
      </c>
      <c r="K715" s="192">
        <v>0</v>
      </c>
      <c r="L715" s="192">
        <v>0</v>
      </c>
      <c r="M715" s="192">
        <v>0</v>
      </c>
      <c r="N715" s="192">
        <v>0</v>
      </c>
      <c r="O715" s="192">
        <v>0</v>
      </c>
    </row>
    <row r="716" spans="1:15" s="146" customFormat="1">
      <c r="A716" s="386"/>
      <c r="B716" s="321"/>
      <c r="C716" s="143" t="s">
        <v>27</v>
      </c>
      <c r="D716" s="127">
        <f t="shared" si="182"/>
        <v>4533.4993099999992</v>
      </c>
      <c r="E716" s="35">
        <f>п2!I354</f>
        <v>0</v>
      </c>
      <c r="F716" s="35">
        <v>0</v>
      </c>
      <c r="G716" s="35">
        <f>п2!K303</f>
        <v>0</v>
      </c>
      <c r="H716" s="35">
        <v>0</v>
      </c>
      <c r="I716" s="35">
        <v>0</v>
      </c>
      <c r="J716" s="192">
        <v>0</v>
      </c>
      <c r="K716" s="192">
        <f>'ПРИЛОЖ 2 к постановлению'!O103</f>
        <v>1371.7950000000001</v>
      </c>
      <c r="L716" s="192">
        <f>'ПРИЛОЖ 2 к постановлению'!P103</f>
        <v>2991.62538</v>
      </c>
      <c r="M716" s="192">
        <f>'ПРИЛОЖ 2 к постановлению'!Q103</f>
        <v>170.07893000000001</v>
      </c>
      <c r="N716" s="192">
        <f>'ПРИЛОЖ 2 к постановлению'!R103</f>
        <v>0</v>
      </c>
      <c r="O716" s="192">
        <f>'ПРИЛОЖ 2 к постановлению'!S103</f>
        <v>0</v>
      </c>
    </row>
    <row r="717" spans="1:15" s="144" customFormat="1">
      <c r="A717" s="387"/>
      <c r="B717" s="321"/>
      <c r="C717" s="143" t="s">
        <v>28</v>
      </c>
      <c r="D717" s="127">
        <f t="shared" si="182"/>
        <v>0</v>
      </c>
      <c r="E717" s="35">
        <v>0</v>
      </c>
      <c r="F717" s="35">
        <v>0</v>
      </c>
      <c r="G717" s="35">
        <f>п2!K358</f>
        <v>0</v>
      </c>
      <c r="H717" s="35">
        <v>0</v>
      </c>
      <c r="I717" s="35">
        <v>0</v>
      </c>
      <c r="J717" s="192">
        <v>0</v>
      </c>
      <c r="K717" s="192">
        <v>0</v>
      </c>
      <c r="L717" s="192">
        <v>0</v>
      </c>
      <c r="M717" s="192">
        <v>0</v>
      </c>
      <c r="N717" s="192">
        <v>0</v>
      </c>
      <c r="O717" s="192">
        <v>0</v>
      </c>
    </row>
    <row r="718" spans="1:15" s="171" customFormat="1" ht="21.75" customHeight="1">
      <c r="A718" s="309" t="s">
        <v>681</v>
      </c>
      <c r="B718" s="312" t="s">
        <v>667</v>
      </c>
      <c r="C718" s="173" t="s">
        <v>17</v>
      </c>
      <c r="D718" s="167">
        <f>SUM(E718:O718)</f>
        <v>0</v>
      </c>
      <c r="E718" s="167">
        <f t="shared" ref="E718:O718" si="184">SUM(E719:E722)</f>
        <v>0</v>
      </c>
      <c r="F718" s="167">
        <f t="shared" si="184"/>
        <v>0</v>
      </c>
      <c r="G718" s="167">
        <f t="shared" si="184"/>
        <v>0</v>
      </c>
      <c r="H718" s="167">
        <f t="shared" si="184"/>
        <v>0</v>
      </c>
      <c r="I718" s="167">
        <f t="shared" si="184"/>
        <v>0</v>
      </c>
      <c r="J718" s="190">
        <f t="shared" si="184"/>
        <v>0</v>
      </c>
      <c r="K718" s="190">
        <f t="shared" si="184"/>
        <v>0</v>
      </c>
      <c r="L718" s="190">
        <f t="shared" si="184"/>
        <v>0</v>
      </c>
      <c r="M718" s="190">
        <f t="shared" si="184"/>
        <v>0</v>
      </c>
      <c r="N718" s="190">
        <f t="shared" si="184"/>
        <v>0</v>
      </c>
      <c r="O718" s="190">
        <f t="shared" si="184"/>
        <v>0</v>
      </c>
    </row>
    <row r="719" spans="1:15" s="171" customFormat="1" ht="30.6" customHeight="1">
      <c r="A719" s="310"/>
      <c r="B719" s="313"/>
      <c r="C719" s="172" t="s">
        <v>25</v>
      </c>
      <c r="D719" s="167">
        <f>SUM(E719:O719)</f>
        <v>0</v>
      </c>
      <c r="E719" s="168">
        <v>0</v>
      </c>
      <c r="F719" s="168">
        <v>0</v>
      </c>
      <c r="G719" s="168">
        <v>0</v>
      </c>
      <c r="H719" s="168">
        <v>0</v>
      </c>
      <c r="I719" s="168">
        <v>0</v>
      </c>
      <c r="J719" s="191">
        <v>0</v>
      </c>
      <c r="K719" s="191">
        <v>0</v>
      </c>
      <c r="L719" s="191">
        <v>0</v>
      </c>
      <c r="M719" s="191">
        <v>0</v>
      </c>
      <c r="N719" s="191">
        <v>0</v>
      </c>
      <c r="O719" s="191">
        <v>0</v>
      </c>
    </row>
    <row r="720" spans="1:15" s="174" customFormat="1">
      <c r="A720" s="310"/>
      <c r="B720" s="313"/>
      <c r="C720" s="172" t="s">
        <v>26</v>
      </c>
      <c r="D720" s="167">
        <f>SUM(E720:O720)</f>
        <v>0</v>
      </c>
      <c r="E720" s="168">
        <v>0</v>
      </c>
      <c r="F720" s="168">
        <v>0</v>
      </c>
      <c r="G720" s="168">
        <v>0</v>
      </c>
      <c r="H720" s="168">
        <v>0</v>
      </c>
      <c r="I720" s="168">
        <v>0</v>
      </c>
      <c r="J720" s="191">
        <v>0</v>
      </c>
      <c r="K720" s="191">
        <v>0</v>
      </c>
      <c r="L720" s="191">
        <v>0</v>
      </c>
      <c r="M720" s="191">
        <v>0</v>
      </c>
      <c r="N720" s="191">
        <v>0</v>
      </c>
      <c r="O720" s="191">
        <v>0</v>
      </c>
    </row>
    <row r="721" spans="1:15" s="177" customFormat="1">
      <c r="A721" s="310"/>
      <c r="B721" s="313"/>
      <c r="C721" s="172" t="s">
        <v>27</v>
      </c>
      <c r="D721" s="167">
        <f>SUM(E721:O721)</f>
        <v>0</v>
      </c>
      <c r="E721" s="168">
        <f>п2!I359</f>
        <v>0</v>
      </c>
      <c r="F721" s="168">
        <v>0</v>
      </c>
      <c r="G721" s="168">
        <f>п2!K308</f>
        <v>0</v>
      </c>
      <c r="H721" s="168">
        <v>0</v>
      </c>
      <c r="I721" s="168">
        <v>0</v>
      </c>
      <c r="J721" s="191">
        <v>0</v>
      </c>
      <c r="K721" s="191">
        <v>0</v>
      </c>
      <c r="L721" s="191">
        <v>0</v>
      </c>
      <c r="M721" s="192">
        <f>'ПРИЛОЖ 2 к постановлению'!Q104</f>
        <v>0</v>
      </c>
      <c r="N721" s="191">
        <f>'ПРИЛОЖ 2 к постановлению'!R108</f>
        <v>0</v>
      </c>
      <c r="O721" s="191">
        <f>'ПРИЛОЖ 2 к постановлению'!S108</f>
        <v>0</v>
      </c>
    </row>
    <row r="722" spans="1:15" s="171" customFormat="1">
      <c r="A722" s="311"/>
      <c r="B722" s="313"/>
      <c r="C722" s="172" t="s">
        <v>28</v>
      </c>
      <c r="D722" s="167">
        <f>SUM(E722:O722)</f>
        <v>0</v>
      </c>
      <c r="E722" s="168">
        <v>0</v>
      </c>
      <c r="F722" s="168">
        <v>0</v>
      </c>
      <c r="G722" s="168">
        <f>п2!K363</f>
        <v>0</v>
      </c>
      <c r="H722" s="168">
        <v>0</v>
      </c>
      <c r="I722" s="168">
        <v>0</v>
      </c>
      <c r="J722" s="191">
        <v>0</v>
      </c>
      <c r="K722" s="191">
        <v>0</v>
      </c>
      <c r="L722" s="191">
        <v>0</v>
      </c>
      <c r="M722" s="191">
        <v>0</v>
      </c>
      <c r="N722" s="191">
        <v>0</v>
      </c>
      <c r="O722" s="191">
        <v>0</v>
      </c>
    </row>
    <row r="723" spans="1:15" s="171" customFormat="1" ht="32.25" customHeight="1">
      <c r="A723" s="314" t="s">
        <v>684</v>
      </c>
      <c r="B723" s="312" t="s">
        <v>649</v>
      </c>
      <c r="C723" s="173" t="s">
        <v>17</v>
      </c>
      <c r="D723" s="167">
        <f t="shared" si="182"/>
        <v>3000</v>
      </c>
      <c r="E723" s="167">
        <f t="shared" ref="E723:O723" si="185">SUM(E724:E727)</f>
        <v>0</v>
      </c>
      <c r="F723" s="167">
        <f t="shared" si="185"/>
        <v>0</v>
      </c>
      <c r="G723" s="167">
        <f t="shared" si="185"/>
        <v>0</v>
      </c>
      <c r="H723" s="167">
        <f t="shared" si="185"/>
        <v>0</v>
      </c>
      <c r="I723" s="167">
        <f t="shared" si="185"/>
        <v>0</v>
      </c>
      <c r="J723" s="190">
        <f t="shared" si="185"/>
        <v>0</v>
      </c>
      <c r="K723" s="190">
        <f t="shared" si="185"/>
        <v>0</v>
      </c>
      <c r="L723" s="190">
        <f t="shared" si="185"/>
        <v>3000</v>
      </c>
      <c r="M723" s="190">
        <f t="shared" si="185"/>
        <v>0</v>
      </c>
      <c r="N723" s="190">
        <f t="shared" si="185"/>
        <v>0</v>
      </c>
      <c r="O723" s="190">
        <f t="shared" si="185"/>
        <v>0</v>
      </c>
    </row>
    <row r="724" spans="1:15" s="171" customFormat="1" ht="27.75" customHeight="1">
      <c r="A724" s="314"/>
      <c r="B724" s="313"/>
      <c r="C724" s="172" t="s">
        <v>25</v>
      </c>
      <c r="D724" s="167">
        <f t="shared" si="182"/>
        <v>0</v>
      </c>
      <c r="E724" s="168">
        <v>0</v>
      </c>
      <c r="F724" s="168">
        <v>0</v>
      </c>
      <c r="G724" s="168">
        <v>0</v>
      </c>
      <c r="H724" s="168">
        <v>0</v>
      </c>
      <c r="I724" s="168">
        <v>0</v>
      </c>
      <c r="J724" s="191">
        <v>0</v>
      </c>
      <c r="K724" s="191">
        <v>0</v>
      </c>
      <c r="L724" s="191">
        <v>0</v>
      </c>
      <c r="M724" s="191">
        <v>0</v>
      </c>
      <c r="N724" s="191">
        <v>0</v>
      </c>
      <c r="O724" s="191">
        <v>0</v>
      </c>
    </row>
    <row r="725" spans="1:15" s="174" customFormat="1">
      <c r="A725" s="314"/>
      <c r="B725" s="313"/>
      <c r="C725" s="172" t="s">
        <v>26</v>
      </c>
      <c r="D725" s="167">
        <f t="shared" si="182"/>
        <v>0</v>
      </c>
      <c r="E725" s="168">
        <v>0</v>
      </c>
      <c r="F725" s="168">
        <v>0</v>
      </c>
      <c r="G725" s="168">
        <v>0</v>
      </c>
      <c r="H725" s="168">
        <v>0</v>
      </c>
      <c r="I725" s="168">
        <v>0</v>
      </c>
      <c r="J725" s="191">
        <v>0</v>
      </c>
      <c r="K725" s="191">
        <v>0</v>
      </c>
      <c r="L725" s="191">
        <v>0</v>
      </c>
      <c r="M725" s="191">
        <v>0</v>
      </c>
      <c r="N725" s="191">
        <v>0</v>
      </c>
      <c r="O725" s="191">
        <v>0</v>
      </c>
    </row>
    <row r="726" spans="1:15" s="177" customFormat="1">
      <c r="A726" s="314"/>
      <c r="B726" s="313"/>
      <c r="C726" s="172" t="s">
        <v>27</v>
      </c>
      <c r="D726" s="167">
        <f t="shared" si="182"/>
        <v>3000</v>
      </c>
      <c r="E726" s="168">
        <f>п2!I364</f>
        <v>0</v>
      </c>
      <c r="F726" s="168">
        <v>0</v>
      </c>
      <c r="G726" s="168">
        <f>п2!K313</f>
        <v>0</v>
      </c>
      <c r="H726" s="168">
        <v>0</v>
      </c>
      <c r="I726" s="168">
        <v>0</v>
      </c>
      <c r="J726" s="191">
        <v>0</v>
      </c>
      <c r="K726" s="191">
        <v>0</v>
      </c>
      <c r="L726" s="191">
        <f>'ПРИЛОЖ 2 к постановлению'!P105</f>
        <v>3000</v>
      </c>
      <c r="M726" s="191">
        <v>0</v>
      </c>
      <c r="N726" s="191">
        <v>0</v>
      </c>
      <c r="O726" s="191">
        <v>0</v>
      </c>
    </row>
    <row r="727" spans="1:15" s="171" customFormat="1">
      <c r="A727" s="309"/>
      <c r="B727" s="313"/>
      <c r="C727" s="172" t="s">
        <v>28</v>
      </c>
      <c r="D727" s="167">
        <f t="shared" si="182"/>
        <v>0</v>
      </c>
      <c r="E727" s="168">
        <v>0</v>
      </c>
      <c r="F727" s="168">
        <v>0</v>
      </c>
      <c r="G727" s="168">
        <f>п2!K368</f>
        <v>0</v>
      </c>
      <c r="H727" s="168">
        <v>0</v>
      </c>
      <c r="I727" s="168">
        <v>0</v>
      </c>
      <c r="J727" s="191">
        <v>0</v>
      </c>
      <c r="K727" s="191">
        <v>0</v>
      </c>
      <c r="L727" s="191">
        <v>0</v>
      </c>
      <c r="M727" s="191">
        <v>0</v>
      </c>
      <c r="N727" s="191">
        <v>0</v>
      </c>
      <c r="O727" s="191">
        <v>0</v>
      </c>
    </row>
    <row r="728" spans="1:15" s="144" customFormat="1">
      <c r="A728" s="314" t="s">
        <v>686</v>
      </c>
      <c r="B728" s="312" t="s">
        <v>670</v>
      </c>
      <c r="C728" s="173" t="s">
        <v>17</v>
      </c>
      <c r="D728" s="167">
        <f t="shared" ref="D728:D737" si="186">SUM(E728:O728)</f>
        <v>4333.7809999999999</v>
      </c>
      <c r="E728" s="167">
        <f t="shared" ref="E728:O728" si="187">SUM(E729:E732)</f>
        <v>0</v>
      </c>
      <c r="F728" s="167">
        <f t="shared" si="187"/>
        <v>0</v>
      </c>
      <c r="G728" s="167">
        <f t="shared" si="187"/>
        <v>0</v>
      </c>
      <c r="H728" s="167">
        <f t="shared" si="187"/>
        <v>0</v>
      </c>
      <c r="I728" s="167">
        <f t="shared" si="187"/>
        <v>0</v>
      </c>
      <c r="J728" s="190">
        <f t="shared" si="187"/>
        <v>0</v>
      </c>
      <c r="K728" s="190">
        <f t="shared" si="187"/>
        <v>0</v>
      </c>
      <c r="L728" s="190">
        <f t="shared" si="187"/>
        <v>4333.7809999999999</v>
      </c>
      <c r="M728" s="190">
        <f t="shared" si="187"/>
        <v>0</v>
      </c>
      <c r="N728" s="190">
        <f t="shared" si="187"/>
        <v>0</v>
      </c>
      <c r="O728" s="190">
        <f t="shared" si="187"/>
        <v>0</v>
      </c>
    </row>
    <row r="729" spans="1:15" s="144" customFormat="1" ht="30">
      <c r="A729" s="314"/>
      <c r="B729" s="313"/>
      <c r="C729" s="172" t="s">
        <v>25</v>
      </c>
      <c r="D729" s="167">
        <f t="shared" si="186"/>
        <v>0</v>
      </c>
      <c r="E729" s="168">
        <v>0</v>
      </c>
      <c r="F729" s="168">
        <v>0</v>
      </c>
      <c r="G729" s="168">
        <v>0</v>
      </c>
      <c r="H729" s="168">
        <v>0</v>
      </c>
      <c r="I729" s="168">
        <v>0</v>
      </c>
      <c r="J729" s="191">
        <v>0</v>
      </c>
      <c r="K729" s="191">
        <v>0</v>
      </c>
      <c r="L729" s="191">
        <v>0</v>
      </c>
      <c r="M729" s="191">
        <v>0</v>
      </c>
      <c r="N729" s="191">
        <v>0</v>
      </c>
      <c r="O729" s="191">
        <v>0</v>
      </c>
    </row>
    <row r="730" spans="1:15" s="147" customFormat="1">
      <c r="A730" s="314"/>
      <c r="B730" s="313"/>
      <c r="C730" s="172" t="s">
        <v>26</v>
      </c>
      <c r="D730" s="167">
        <f t="shared" si="186"/>
        <v>4333.7809999999999</v>
      </c>
      <c r="E730" s="168">
        <v>0</v>
      </c>
      <c r="F730" s="168">
        <v>0</v>
      </c>
      <c r="G730" s="168">
        <v>0</v>
      </c>
      <c r="H730" s="168">
        <v>0</v>
      </c>
      <c r="I730" s="168">
        <v>0</v>
      </c>
      <c r="J730" s="191">
        <v>0</v>
      </c>
      <c r="K730" s="191">
        <v>0</v>
      </c>
      <c r="L730" s="192">
        <v>4333.7809999999999</v>
      </c>
      <c r="M730" s="191">
        <v>0</v>
      </c>
      <c r="N730" s="191">
        <v>0</v>
      </c>
      <c r="O730" s="191">
        <v>0</v>
      </c>
    </row>
    <row r="731" spans="1:15" s="144" customFormat="1">
      <c r="A731" s="314"/>
      <c r="B731" s="313"/>
      <c r="C731" s="172" t="s">
        <v>27</v>
      </c>
      <c r="D731" s="167">
        <f t="shared" si="186"/>
        <v>0</v>
      </c>
      <c r="E731" s="168">
        <f>п2!I369</f>
        <v>0</v>
      </c>
      <c r="F731" s="168">
        <v>0</v>
      </c>
      <c r="G731" s="168">
        <f>п2!K318</f>
        <v>0</v>
      </c>
      <c r="H731" s="168">
        <v>0</v>
      </c>
      <c r="I731" s="168">
        <v>0</v>
      </c>
      <c r="J731" s="191">
        <v>0</v>
      </c>
      <c r="K731" s="191">
        <v>0</v>
      </c>
      <c r="L731" s="191">
        <v>0</v>
      </c>
      <c r="M731" s="191">
        <v>0</v>
      </c>
      <c r="N731" s="191">
        <v>0</v>
      </c>
      <c r="O731" s="191">
        <v>0</v>
      </c>
    </row>
    <row r="732" spans="1:15" s="147" customFormat="1" ht="18" customHeight="1">
      <c r="A732" s="309"/>
      <c r="B732" s="313"/>
      <c r="C732" s="172" t="s">
        <v>28</v>
      </c>
      <c r="D732" s="167">
        <f t="shared" si="186"/>
        <v>0</v>
      </c>
      <c r="E732" s="168">
        <v>0</v>
      </c>
      <c r="F732" s="168">
        <v>0</v>
      </c>
      <c r="G732" s="168">
        <f>п2!K373</f>
        <v>0</v>
      </c>
      <c r="H732" s="168">
        <v>0</v>
      </c>
      <c r="I732" s="168">
        <v>0</v>
      </c>
      <c r="J732" s="191">
        <v>0</v>
      </c>
      <c r="K732" s="191">
        <v>0</v>
      </c>
      <c r="L732" s="191">
        <v>0</v>
      </c>
      <c r="M732" s="191">
        <v>0</v>
      </c>
      <c r="N732" s="191">
        <v>0</v>
      </c>
      <c r="O732" s="191">
        <v>0</v>
      </c>
    </row>
    <row r="733" spans="1:15" s="144" customFormat="1">
      <c r="A733" s="314" t="s">
        <v>688</v>
      </c>
      <c r="B733" s="312" t="s">
        <v>675</v>
      </c>
      <c r="C733" s="173" t="s">
        <v>17</v>
      </c>
      <c r="D733" s="167">
        <f t="shared" si="186"/>
        <v>192.04713000000001</v>
      </c>
      <c r="E733" s="167">
        <f t="shared" ref="E733:O733" si="188">SUM(E734:E737)</f>
        <v>0</v>
      </c>
      <c r="F733" s="167">
        <f t="shared" si="188"/>
        <v>0</v>
      </c>
      <c r="G733" s="167">
        <f t="shared" si="188"/>
        <v>0</v>
      </c>
      <c r="H733" s="167">
        <f t="shared" si="188"/>
        <v>0</v>
      </c>
      <c r="I733" s="167">
        <f t="shared" si="188"/>
        <v>0</v>
      </c>
      <c r="J733" s="190">
        <f t="shared" si="188"/>
        <v>0</v>
      </c>
      <c r="K733" s="190">
        <f t="shared" si="188"/>
        <v>0</v>
      </c>
      <c r="L733" s="190">
        <f t="shared" si="188"/>
        <v>192.04713000000001</v>
      </c>
      <c r="M733" s="190">
        <f t="shared" si="188"/>
        <v>0</v>
      </c>
      <c r="N733" s="190">
        <f t="shared" si="188"/>
        <v>0</v>
      </c>
      <c r="O733" s="190">
        <f t="shared" si="188"/>
        <v>0</v>
      </c>
    </row>
    <row r="734" spans="1:15" s="144" customFormat="1" ht="30.6" customHeight="1">
      <c r="A734" s="314"/>
      <c r="B734" s="313"/>
      <c r="C734" s="172" t="s">
        <v>25</v>
      </c>
      <c r="D734" s="167">
        <f t="shared" si="186"/>
        <v>0</v>
      </c>
      <c r="E734" s="168">
        <v>0</v>
      </c>
      <c r="F734" s="168">
        <v>0</v>
      </c>
      <c r="G734" s="168">
        <v>0</v>
      </c>
      <c r="H734" s="168">
        <v>0</v>
      </c>
      <c r="I734" s="168">
        <v>0</v>
      </c>
      <c r="J734" s="191">
        <v>0</v>
      </c>
      <c r="K734" s="191">
        <v>0</v>
      </c>
      <c r="L734" s="191">
        <v>0</v>
      </c>
      <c r="M734" s="191">
        <v>0</v>
      </c>
      <c r="N734" s="191">
        <v>0</v>
      </c>
      <c r="O734" s="191">
        <v>0</v>
      </c>
    </row>
    <row r="735" spans="1:15" s="147" customFormat="1">
      <c r="A735" s="314"/>
      <c r="B735" s="313"/>
      <c r="C735" s="172" t="s">
        <v>26</v>
      </c>
      <c r="D735" s="167">
        <f t="shared" si="186"/>
        <v>0</v>
      </c>
      <c r="E735" s="168">
        <v>0</v>
      </c>
      <c r="F735" s="168">
        <v>0</v>
      </c>
      <c r="G735" s="168">
        <v>0</v>
      </c>
      <c r="H735" s="168">
        <v>0</v>
      </c>
      <c r="I735" s="168">
        <v>0</v>
      </c>
      <c r="J735" s="191">
        <v>0</v>
      </c>
      <c r="K735" s="191">
        <v>0</v>
      </c>
      <c r="L735" s="192">
        <v>0</v>
      </c>
      <c r="M735" s="191">
        <v>0</v>
      </c>
      <c r="N735" s="191">
        <v>0</v>
      </c>
      <c r="O735" s="191">
        <v>0</v>
      </c>
    </row>
    <row r="736" spans="1:15" s="144" customFormat="1">
      <c r="A736" s="314"/>
      <c r="B736" s="313"/>
      <c r="C736" s="172" t="s">
        <v>27</v>
      </c>
      <c r="D736" s="167">
        <f t="shared" si="186"/>
        <v>192.04713000000001</v>
      </c>
      <c r="E736" s="168">
        <f>п2!I374</f>
        <v>0</v>
      </c>
      <c r="F736" s="168">
        <v>0</v>
      </c>
      <c r="G736" s="168">
        <f>п2!K323</f>
        <v>0</v>
      </c>
      <c r="H736" s="168">
        <v>0</v>
      </c>
      <c r="I736" s="168">
        <v>0</v>
      </c>
      <c r="J736" s="191">
        <v>0</v>
      </c>
      <c r="K736" s="191">
        <v>0</v>
      </c>
      <c r="L736" s="191">
        <f>'ПРИЛОЖ 2 к постановлению'!P106</f>
        <v>192.04713000000001</v>
      </c>
      <c r="M736" s="191">
        <v>0</v>
      </c>
      <c r="N736" s="191">
        <v>0</v>
      </c>
      <c r="O736" s="191">
        <v>0</v>
      </c>
    </row>
    <row r="737" spans="1:15" s="147" customFormat="1" ht="18" customHeight="1">
      <c r="A737" s="309"/>
      <c r="B737" s="313"/>
      <c r="C737" s="172" t="s">
        <v>28</v>
      </c>
      <c r="D737" s="167">
        <f t="shared" si="186"/>
        <v>0</v>
      </c>
      <c r="E737" s="168">
        <v>0</v>
      </c>
      <c r="F737" s="168">
        <v>0</v>
      </c>
      <c r="G737" s="168">
        <f>п2!K378</f>
        <v>0</v>
      </c>
      <c r="H737" s="168">
        <v>0</v>
      </c>
      <c r="I737" s="168">
        <v>0</v>
      </c>
      <c r="J737" s="191">
        <v>0</v>
      </c>
      <c r="K737" s="191">
        <v>0</v>
      </c>
      <c r="L737" s="191">
        <v>0</v>
      </c>
      <c r="M737" s="191">
        <v>0</v>
      </c>
      <c r="N737" s="191">
        <v>0</v>
      </c>
      <c r="O737" s="191">
        <v>0</v>
      </c>
    </row>
    <row r="738" spans="1:15" s="144" customFormat="1">
      <c r="A738" s="335" t="s">
        <v>431</v>
      </c>
      <c r="B738" s="351" t="s">
        <v>529</v>
      </c>
      <c r="C738" s="160" t="s">
        <v>17</v>
      </c>
      <c r="D738" s="124">
        <f>SUM(E738:O738)</f>
        <v>618444.26656999998</v>
      </c>
      <c r="E738" s="124">
        <f t="shared" ref="E738:O738" si="189">E739+E740+E741+E742</f>
        <v>0</v>
      </c>
      <c r="F738" s="124">
        <f t="shared" si="189"/>
        <v>0</v>
      </c>
      <c r="G738" s="124">
        <f t="shared" si="189"/>
        <v>0</v>
      </c>
      <c r="H738" s="124">
        <f t="shared" si="189"/>
        <v>0</v>
      </c>
      <c r="I738" s="124">
        <f t="shared" si="189"/>
        <v>65428.438999999998</v>
      </c>
      <c r="J738" s="189">
        <f t="shared" si="189"/>
        <v>152904.092</v>
      </c>
      <c r="K738" s="189">
        <f t="shared" si="189"/>
        <v>322324.79399999999</v>
      </c>
      <c r="L738" s="189">
        <f t="shared" si="189"/>
        <v>77786.941569999995</v>
      </c>
      <c r="M738" s="189">
        <f t="shared" si="189"/>
        <v>0</v>
      </c>
      <c r="N738" s="189">
        <f t="shared" si="189"/>
        <v>0</v>
      </c>
      <c r="O738" s="189">
        <f t="shared" si="189"/>
        <v>0</v>
      </c>
    </row>
    <row r="739" spans="1:15" s="144" customFormat="1" ht="30">
      <c r="A739" s="337"/>
      <c r="B739" s="353"/>
      <c r="C739" s="161" t="s">
        <v>25</v>
      </c>
      <c r="D739" s="124">
        <f t="shared" ref="D739:O739" si="190">D744</f>
        <v>568568.96600000001</v>
      </c>
      <c r="E739" s="124">
        <f t="shared" si="190"/>
        <v>0</v>
      </c>
      <c r="F739" s="124">
        <f t="shared" si="190"/>
        <v>0</v>
      </c>
      <c r="G739" s="124">
        <f t="shared" si="190"/>
        <v>0</v>
      </c>
      <c r="H739" s="124">
        <f t="shared" si="190"/>
        <v>0</v>
      </c>
      <c r="I739" s="124">
        <f t="shared" si="190"/>
        <v>62634.9</v>
      </c>
      <c r="J739" s="189">
        <f t="shared" si="190"/>
        <v>113890.899</v>
      </c>
      <c r="K739" s="189">
        <f t="shared" si="190"/>
        <v>318517.76699999999</v>
      </c>
      <c r="L739" s="189">
        <f t="shared" si="190"/>
        <v>73525.399999999994</v>
      </c>
      <c r="M739" s="189">
        <f t="shared" si="190"/>
        <v>0</v>
      </c>
      <c r="N739" s="189">
        <f t="shared" si="190"/>
        <v>0</v>
      </c>
      <c r="O739" s="189">
        <f t="shared" si="190"/>
        <v>0</v>
      </c>
    </row>
    <row r="740" spans="1:15" s="144" customFormat="1">
      <c r="A740" s="337"/>
      <c r="B740" s="353"/>
      <c r="C740" s="161" t="s">
        <v>26</v>
      </c>
      <c r="D740" s="124">
        <f t="shared" ref="D740:O740" si="191">D745</f>
        <v>41798.452850000001</v>
      </c>
      <c r="E740" s="124">
        <f t="shared" si="191"/>
        <v>0</v>
      </c>
      <c r="F740" s="124">
        <f t="shared" si="191"/>
        <v>0</v>
      </c>
      <c r="G740" s="124">
        <f t="shared" si="191"/>
        <v>0</v>
      </c>
      <c r="H740" s="124">
        <f t="shared" si="191"/>
        <v>0</v>
      </c>
      <c r="I740" s="124">
        <f t="shared" si="191"/>
        <v>2040.2550000000001</v>
      </c>
      <c r="J740" s="189">
        <f t="shared" si="191"/>
        <v>37484.152000000002</v>
      </c>
      <c r="K740" s="189">
        <f t="shared" si="191"/>
        <v>0</v>
      </c>
      <c r="L740" s="189">
        <f t="shared" si="191"/>
        <v>2274.04585</v>
      </c>
      <c r="M740" s="189">
        <f t="shared" si="191"/>
        <v>0</v>
      </c>
      <c r="N740" s="189">
        <f t="shared" si="191"/>
        <v>0</v>
      </c>
      <c r="O740" s="189">
        <f t="shared" si="191"/>
        <v>0</v>
      </c>
    </row>
    <row r="741" spans="1:15" s="147" customFormat="1">
      <c r="A741" s="337"/>
      <c r="B741" s="353"/>
      <c r="C741" s="161" t="s">
        <v>27</v>
      </c>
      <c r="D741" s="124">
        <f t="shared" ref="D741:O741" si="192">D746</f>
        <v>8076.8477199999998</v>
      </c>
      <c r="E741" s="124">
        <f t="shared" si="192"/>
        <v>0</v>
      </c>
      <c r="F741" s="124">
        <f t="shared" si="192"/>
        <v>0</v>
      </c>
      <c r="G741" s="124">
        <f t="shared" si="192"/>
        <v>0</v>
      </c>
      <c r="H741" s="124">
        <f t="shared" si="192"/>
        <v>0</v>
      </c>
      <c r="I741" s="124">
        <f t="shared" si="192"/>
        <v>753.28399999999999</v>
      </c>
      <c r="J741" s="189">
        <f t="shared" si="192"/>
        <v>1529.0409999999999</v>
      </c>
      <c r="K741" s="189">
        <f t="shared" si="192"/>
        <v>3807.027</v>
      </c>
      <c r="L741" s="189">
        <f>L746</f>
        <v>1987.4957199999999</v>
      </c>
      <c r="M741" s="189">
        <f t="shared" si="192"/>
        <v>0</v>
      </c>
      <c r="N741" s="189">
        <f t="shared" si="192"/>
        <v>0</v>
      </c>
      <c r="O741" s="189">
        <f t="shared" si="192"/>
        <v>0</v>
      </c>
    </row>
    <row r="742" spans="1:15" s="146" customFormat="1">
      <c r="A742" s="338"/>
      <c r="B742" s="354"/>
      <c r="C742" s="161" t="s">
        <v>28</v>
      </c>
      <c r="D742" s="124">
        <f t="shared" ref="D742:O742" si="193">D747</f>
        <v>0</v>
      </c>
      <c r="E742" s="124">
        <f t="shared" si="193"/>
        <v>0</v>
      </c>
      <c r="F742" s="124">
        <f t="shared" si="193"/>
        <v>0</v>
      </c>
      <c r="G742" s="124">
        <f t="shared" si="193"/>
        <v>0</v>
      </c>
      <c r="H742" s="124">
        <f t="shared" si="193"/>
        <v>0</v>
      </c>
      <c r="I742" s="124">
        <f t="shared" si="193"/>
        <v>0</v>
      </c>
      <c r="J742" s="189">
        <f t="shared" si="193"/>
        <v>0</v>
      </c>
      <c r="K742" s="189">
        <f t="shared" si="193"/>
        <v>0</v>
      </c>
      <c r="L742" s="189">
        <f t="shared" si="193"/>
        <v>0</v>
      </c>
      <c r="M742" s="189">
        <f t="shared" si="193"/>
        <v>0</v>
      </c>
      <c r="N742" s="189">
        <f t="shared" si="193"/>
        <v>0</v>
      </c>
      <c r="O742" s="189">
        <f t="shared" si="193"/>
        <v>0</v>
      </c>
    </row>
    <row r="743" spans="1:15" s="171" customFormat="1">
      <c r="A743" s="382" t="s">
        <v>432</v>
      </c>
      <c r="B743" s="313" t="s">
        <v>433</v>
      </c>
      <c r="C743" s="173" t="s">
        <v>17</v>
      </c>
      <c r="D743" s="167">
        <f t="shared" ref="D743:D757" si="194">SUM(E743:O743)</f>
        <v>618444.26656999998</v>
      </c>
      <c r="E743" s="167">
        <f t="shared" ref="E743:J743" si="195">SUM(E744:E747)</f>
        <v>0</v>
      </c>
      <c r="F743" s="167">
        <f t="shared" si="195"/>
        <v>0</v>
      </c>
      <c r="G743" s="167">
        <f t="shared" si="195"/>
        <v>0</v>
      </c>
      <c r="H743" s="167">
        <f t="shared" si="195"/>
        <v>0</v>
      </c>
      <c r="I743" s="167">
        <f t="shared" si="195"/>
        <v>65428.438999999998</v>
      </c>
      <c r="J743" s="190">
        <f t="shared" si="195"/>
        <v>152904.092</v>
      </c>
      <c r="K743" s="190">
        <f>SUM(K744:K747)</f>
        <v>322324.79399999999</v>
      </c>
      <c r="L743" s="190">
        <f>SUM(L744:L747)</f>
        <v>77786.941569999995</v>
      </c>
      <c r="M743" s="190">
        <f>SUM(M744:M747)</f>
        <v>0</v>
      </c>
      <c r="N743" s="190">
        <f>SUM(N744:N747)</f>
        <v>0</v>
      </c>
      <c r="O743" s="190">
        <f>SUM(O744:O747)</f>
        <v>0</v>
      </c>
    </row>
    <row r="744" spans="1:15" s="171" customFormat="1" ht="41.65" customHeight="1">
      <c r="A744" s="314"/>
      <c r="B744" s="313"/>
      <c r="C744" s="172" t="s">
        <v>25</v>
      </c>
      <c r="D744" s="167">
        <f t="shared" si="194"/>
        <v>568568.96600000001</v>
      </c>
      <c r="E744" s="168">
        <v>0</v>
      </c>
      <c r="F744" s="168">
        <v>0</v>
      </c>
      <c r="G744" s="168">
        <v>0</v>
      </c>
      <c r="H744" s="168">
        <v>0</v>
      </c>
      <c r="I744" s="168">
        <v>62634.9</v>
      </c>
      <c r="J744" s="191">
        <f>146970.499-136.7-32942.9</f>
        <v>113890.899</v>
      </c>
      <c r="K744" s="209">
        <v>318517.76699999999</v>
      </c>
      <c r="L744" s="191">
        <v>73525.399999999994</v>
      </c>
      <c r="M744" s="191">
        <v>0</v>
      </c>
      <c r="N744" s="191">
        <v>0</v>
      </c>
      <c r="O744" s="191">
        <v>0</v>
      </c>
    </row>
    <row r="745" spans="1:15" s="171" customFormat="1">
      <c r="A745" s="314"/>
      <c r="B745" s="313"/>
      <c r="C745" s="172" t="s">
        <v>26</v>
      </c>
      <c r="D745" s="167">
        <f t="shared" si="194"/>
        <v>41798.452850000001</v>
      </c>
      <c r="E745" s="168">
        <v>0</v>
      </c>
      <c r="F745" s="168">
        <v>0</v>
      </c>
      <c r="G745" s="168">
        <v>0</v>
      </c>
      <c r="H745" s="168">
        <v>0</v>
      </c>
      <c r="I745" s="168">
        <v>2040.2550000000001</v>
      </c>
      <c r="J745" s="191">
        <v>37484.152000000002</v>
      </c>
      <c r="K745" s="191">
        <v>0</v>
      </c>
      <c r="L745" s="191">
        <v>2274.04585</v>
      </c>
      <c r="M745" s="191">
        <v>0</v>
      </c>
      <c r="N745" s="191">
        <v>0</v>
      </c>
      <c r="O745" s="191">
        <v>0</v>
      </c>
    </row>
    <row r="746" spans="1:15" s="174" customFormat="1">
      <c r="A746" s="314"/>
      <c r="B746" s="313"/>
      <c r="C746" s="172" t="s">
        <v>27</v>
      </c>
      <c r="D746" s="167">
        <f t="shared" si="194"/>
        <v>8076.8477199999998</v>
      </c>
      <c r="E746" s="168">
        <f>п2!I230</f>
        <v>0</v>
      </c>
      <c r="F746" s="168">
        <v>0</v>
      </c>
      <c r="G746" s="168">
        <f>п2!K179</f>
        <v>0</v>
      </c>
      <c r="H746" s="168">
        <v>0</v>
      </c>
      <c r="I746" s="168">
        <f>'ПРИЛОЖ 2 к постановлению'!M108</f>
        <v>753.28399999999999</v>
      </c>
      <c r="J746" s="191">
        <f>'ПРИЛОЖ 2 к постановлению'!N108</f>
        <v>1529.0409999999999</v>
      </c>
      <c r="K746" s="191">
        <f>'ПРИЛОЖ 2 к постановлению'!O108</f>
        <v>3807.027</v>
      </c>
      <c r="L746" s="191">
        <f>'ПРИЛОЖ 2 к постановлению'!P108</f>
        <v>1987.4957199999999</v>
      </c>
      <c r="M746" s="191">
        <v>0</v>
      </c>
      <c r="N746" s="191">
        <v>0</v>
      </c>
      <c r="O746" s="191">
        <v>0</v>
      </c>
    </row>
    <row r="747" spans="1:15" s="171" customFormat="1">
      <c r="A747" s="309"/>
      <c r="B747" s="313"/>
      <c r="C747" s="172" t="s">
        <v>28</v>
      </c>
      <c r="D747" s="167">
        <f t="shared" si="194"/>
        <v>0</v>
      </c>
      <c r="E747" s="168">
        <v>0</v>
      </c>
      <c r="F747" s="168">
        <v>0</v>
      </c>
      <c r="G747" s="168">
        <f>п2!K234</f>
        <v>0</v>
      </c>
      <c r="H747" s="168">
        <v>0</v>
      </c>
      <c r="I747" s="168">
        <v>0</v>
      </c>
      <c r="J747" s="191">
        <v>0</v>
      </c>
      <c r="K747" s="191">
        <v>0</v>
      </c>
      <c r="L747" s="191">
        <v>0</v>
      </c>
      <c r="M747" s="191">
        <v>0</v>
      </c>
      <c r="N747" s="191">
        <v>0</v>
      </c>
      <c r="O747" s="191">
        <v>0</v>
      </c>
    </row>
    <row r="748" spans="1:15" s="144" customFormat="1">
      <c r="A748" s="335" t="s">
        <v>526</v>
      </c>
      <c r="B748" s="351" t="s">
        <v>528</v>
      </c>
      <c r="C748" s="160" t="s">
        <v>17</v>
      </c>
      <c r="D748" s="124">
        <f t="shared" si="194"/>
        <v>957406.52</v>
      </c>
      <c r="E748" s="124">
        <f t="shared" ref="E748:O748" si="196">E749+E750+E751+E752</f>
        <v>0</v>
      </c>
      <c r="F748" s="124">
        <f t="shared" si="196"/>
        <v>0</v>
      </c>
      <c r="G748" s="124">
        <f t="shared" si="196"/>
        <v>0</v>
      </c>
      <c r="H748" s="124">
        <f t="shared" si="196"/>
        <v>0</v>
      </c>
      <c r="I748" s="124">
        <f t="shared" si="196"/>
        <v>0</v>
      </c>
      <c r="J748" s="189">
        <f>J749+J750+J751+J752</f>
        <v>957406.52</v>
      </c>
      <c r="K748" s="189">
        <f t="shared" si="196"/>
        <v>0</v>
      </c>
      <c r="L748" s="189">
        <f t="shared" si="196"/>
        <v>0</v>
      </c>
      <c r="M748" s="189">
        <f t="shared" si="196"/>
        <v>0</v>
      </c>
      <c r="N748" s="189">
        <f t="shared" si="196"/>
        <v>0</v>
      </c>
      <c r="O748" s="189">
        <f t="shared" si="196"/>
        <v>0</v>
      </c>
    </row>
    <row r="749" spans="1:15" s="144" customFormat="1" ht="30">
      <c r="A749" s="336"/>
      <c r="B749" s="352"/>
      <c r="C749" s="161" t="s">
        <v>25</v>
      </c>
      <c r="D749" s="124">
        <f t="shared" si="194"/>
        <v>957406.52</v>
      </c>
      <c r="E749" s="124">
        <f t="shared" ref="E749:O749" si="197">E754</f>
        <v>0</v>
      </c>
      <c r="F749" s="124">
        <f t="shared" si="197"/>
        <v>0</v>
      </c>
      <c r="G749" s="124">
        <f t="shared" si="197"/>
        <v>0</v>
      </c>
      <c r="H749" s="124">
        <f t="shared" si="197"/>
        <v>0</v>
      </c>
      <c r="I749" s="124">
        <f t="shared" si="197"/>
        <v>0</v>
      </c>
      <c r="J749" s="189">
        <f>J754</f>
        <v>957406.52</v>
      </c>
      <c r="K749" s="189">
        <f t="shared" si="197"/>
        <v>0</v>
      </c>
      <c r="L749" s="189">
        <f t="shared" si="197"/>
        <v>0</v>
      </c>
      <c r="M749" s="189">
        <f t="shared" si="197"/>
        <v>0</v>
      </c>
      <c r="N749" s="189">
        <f t="shared" si="197"/>
        <v>0</v>
      </c>
      <c r="O749" s="189">
        <f t="shared" si="197"/>
        <v>0</v>
      </c>
    </row>
    <row r="750" spans="1:15" s="144" customFormat="1">
      <c r="A750" s="336"/>
      <c r="B750" s="352"/>
      <c r="C750" s="161" t="s">
        <v>26</v>
      </c>
      <c r="D750" s="124">
        <f t="shared" si="194"/>
        <v>0</v>
      </c>
      <c r="E750" s="124">
        <f t="shared" ref="E750:O750" si="198">E755</f>
        <v>0</v>
      </c>
      <c r="F750" s="124">
        <f t="shared" si="198"/>
        <v>0</v>
      </c>
      <c r="G750" s="124">
        <f t="shared" si="198"/>
        <v>0</v>
      </c>
      <c r="H750" s="124">
        <f t="shared" si="198"/>
        <v>0</v>
      </c>
      <c r="I750" s="124">
        <f t="shared" si="198"/>
        <v>0</v>
      </c>
      <c r="J750" s="189">
        <f t="shared" si="198"/>
        <v>0</v>
      </c>
      <c r="K750" s="189">
        <f t="shared" si="198"/>
        <v>0</v>
      </c>
      <c r="L750" s="189">
        <f t="shared" si="198"/>
        <v>0</v>
      </c>
      <c r="M750" s="189">
        <f t="shared" si="198"/>
        <v>0</v>
      </c>
      <c r="N750" s="189">
        <f t="shared" si="198"/>
        <v>0</v>
      </c>
      <c r="O750" s="189">
        <f t="shared" si="198"/>
        <v>0</v>
      </c>
    </row>
    <row r="751" spans="1:15" s="144" customFormat="1">
      <c r="A751" s="336"/>
      <c r="B751" s="352"/>
      <c r="C751" s="161" t="s">
        <v>27</v>
      </c>
      <c r="D751" s="124">
        <f t="shared" si="194"/>
        <v>0</v>
      </c>
      <c r="E751" s="124">
        <f t="shared" ref="E751:O751" si="199">E756</f>
        <v>0</v>
      </c>
      <c r="F751" s="124">
        <f t="shared" si="199"/>
        <v>0</v>
      </c>
      <c r="G751" s="124">
        <f t="shared" si="199"/>
        <v>0</v>
      </c>
      <c r="H751" s="124">
        <f t="shared" si="199"/>
        <v>0</v>
      </c>
      <c r="I751" s="124">
        <f t="shared" si="199"/>
        <v>0</v>
      </c>
      <c r="J751" s="189">
        <f t="shared" si="199"/>
        <v>0</v>
      </c>
      <c r="K751" s="189">
        <f t="shared" si="199"/>
        <v>0</v>
      </c>
      <c r="L751" s="189">
        <f t="shared" si="199"/>
        <v>0</v>
      </c>
      <c r="M751" s="189">
        <f t="shared" si="199"/>
        <v>0</v>
      </c>
      <c r="N751" s="189">
        <f t="shared" si="199"/>
        <v>0</v>
      </c>
      <c r="O751" s="189">
        <f t="shared" si="199"/>
        <v>0</v>
      </c>
    </row>
    <row r="752" spans="1:15" s="147" customFormat="1">
      <c r="A752" s="371"/>
      <c r="B752" s="370"/>
      <c r="C752" s="161" t="s">
        <v>28</v>
      </c>
      <c r="D752" s="124">
        <f t="shared" si="194"/>
        <v>0</v>
      </c>
      <c r="E752" s="124">
        <f t="shared" ref="E752:O752" si="200">E757</f>
        <v>0</v>
      </c>
      <c r="F752" s="124">
        <f t="shared" si="200"/>
        <v>0</v>
      </c>
      <c r="G752" s="124">
        <f t="shared" si="200"/>
        <v>0</v>
      </c>
      <c r="H752" s="124">
        <f t="shared" si="200"/>
        <v>0</v>
      </c>
      <c r="I752" s="124">
        <f t="shared" si="200"/>
        <v>0</v>
      </c>
      <c r="J752" s="189">
        <f t="shared" si="200"/>
        <v>0</v>
      </c>
      <c r="K752" s="189">
        <f t="shared" si="200"/>
        <v>0</v>
      </c>
      <c r="L752" s="189">
        <f t="shared" si="200"/>
        <v>0</v>
      </c>
      <c r="M752" s="189">
        <f t="shared" si="200"/>
        <v>0</v>
      </c>
      <c r="N752" s="189">
        <f t="shared" si="200"/>
        <v>0</v>
      </c>
      <c r="O752" s="189">
        <f t="shared" si="200"/>
        <v>0</v>
      </c>
    </row>
    <row r="753" spans="1:15" s="146" customFormat="1">
      <c r="A753" s="382" t="s">
        <v>527</v>
      </c>
      <c r="B753" s="313" t="s">
        <v>532</v>
      </c>
      <c r="C753" s="173" t="s">
        <v>17</v>
      </c>
      <c r="D753" s="167">
        <f t="shared" si="194"/>
        <v>957406.52</v>
      </c>
      <c r="E753" s="167">
        <f>SUM(E754:E757)</f>
        <v>0</v>
      </c>
      <c r="F753" s="167">
        <f>SUM(F754:F757)</f>
        <v>0</v>
      </c>
      <c r="G753" s="167">
        <f>SUM(G754:G757)</f>
        <v>0</v>
      </c>
      <c r="H753" s="167">
        <f>SUM(H754:H757)</f>
        <v>0</v>
      </c>
      <c r="I753" s="167">
        <f t="shared" ref="I753:O753" si="201">SUM(I754:I757)</f>
        <v>0</v>
      </c>
      <c r="J753" s="190">
        <f>SUM(J754:J757)</f>
        <v>957406.52</v>
      </c>
      <c r="K753" s="190">
        <f t="shared" si="201"/>
        <v>0</v>
      </c>
      <c r="L753" s="190">
        <f t="shared" si="201"/>
        <v>0</v>
      </c>
      <c r="M753" s="190">
        <f t="shared" si="201"/>
        <v>0</v>
      </c>
      <c r="N753" s="190">
        <f t="shared" si="201"/>
        <v>0</v>
      </c>
      <c r="O753" s="190">
        <f t="shared" si="201"/>
        <v>0</v>
      </c>
    </row>
    <row r="754" spans="1:15" s="171" customFormat="1" ht="30">
      <c r="A754" s="314"/>
      <c r="B754" s="313"/>
      <c r="C754" s="172" t="s">
        <v>25</v>
      </c>
      <c r="D754" s="167">
        <f t="shared" si="194"/>
        <v>957406.52</v>
      </c>
      <c r="E754" s="168">
        <v>0</v>
      </c>
      <c r="F754" s="168">
        <v>0</v>
      </c>
      <c r="G754" s="168">
        <v>0</v>
      </c>
      <c r="H754" s="168">
        <v>0</v>
      </c>
      <c r="I754" s="168">
        <v>0</v>
      </c>
      <c r="J754" s="191">
        <v>957406.52</v>
      </c>
      <c r="K754" s="191">
        <v>0</v>
      </c>
      <c r="L754" s="191">
        <v>0</v>
      </c>
      <c r="M754" s="191">
        <v>0</v>
      </c>
      <c r="N754" s="191">
        <v>0</v>
      </c>
      <c r="O754" s="191">
        <v>0</v>
      </c>
    </row>
    <row r="755" spans="1:15" s="171" customFormat="1">
      <c r="A755" s="314"/>
      <c r="B755" s="313"/>
      <c r="C755" s="172" t="s">
        <v>26</v>
      </c>
      <c r="D755" s="167">
        <f t="shared" si="194"/>
        <v>0</v>
      </c>
      <c r="E755" s="168">
        <v>0</v>
      </c>
      <c r="F755" s="168">
        <v>0</v>
      </c>
      <c r="G755" s="168">
        <v>0</v>
      </c>
      <c r="H755" s="168">
        <v>0</v>
      </c>
      <c r="I755" s="168">
        <v>0</v>
      </c>
      <c r="J755" s="191">
        <v>0</v>
      </c>
      <c r="K755" s="191">
        <v>0</v>
      </c>
      <c r="L755" s="191">
        <v>0</v>
      </c>
      <c r="M755" s="191">
        <v>0</v>
      </c>
      <c r="N755" s="191">
        <v>0</v>
      </c>
      <c r="O755" s="191">
        <v>0</v>
      </c>
    </row>
    <row r="756" spans="1:15" s="171" customFormat="1">
      <c r="A756" s="314"/>
      <c r="B756" s="313"/>
      <c r="C756" s="172" t="s">
        <v>27</v>
      </c>
      <c r="D756" s="167">
        <f t="shared" si="194"/>
        <v>0</v>
      </c>
      <c r="E756" s="168">
        <f>п2!I236</f>
        <v>0</v>
      </c>
      <c r="F756" s="168">
        <v>0</v>
      </c>
      <c r="G756" s="168">
        <f>п2!K185</f>
        <v>0</v>
      </c>
      <c r="H756" s="168">
        <v>0</v>
      </c>
      <c r="I756" s="168">
        <v>0</v>
      </c>
      <c r="J756" s="191">
        <v>0</v>
      </c>
      <c r="K756" s="191">
        <v>0</v>
      </c>
      <c r="L756" s="191">
        <v>0</v>
      </c>
      <c r="M756" s="191">
        <v>0</v>
      </c>
      <c r="N756" s="191">
        <v>0</v>
      </c>
      <c r="O756" s="191">
        <v>0</v>
      </c>
    </row>
    <row r="757" spans="1:15" s="171" customFormat="1">
      <c r="A757" s="309"/>
      <c r="B757" s="313"/>
      <c r="C757" s="172" t="s">
        <v>28</v>
      </c>
      <c r="D757" s="167">
        <f t="shared" si="194"/>
        <v>0</v>
      </c>
      <c r="E757" s="168">
        <v>0</v>
      </c>
      <c r="F757" s="168">
        <v>0</v>
      </c>
      <c r="G757" s="168">
        <f>п2!K240</f>
        <v>0</v>
      </c>
      <c r="H757" s="168">
        <v>0</v>
      </c>
      <c r="I757" s="168">
        <v>0</v>
      </c>
      <c r="J757" s="191">
        <v>0</v>
      </c>
      <c r="K757" s="191">
        <v>0</v>
      </c>
      <c r="L757" s="191">
        <v>0</v>
      </c>
      <c r="M757" s="191">
        <v>0</v>
      </c>
      <c r="N757" s="191">
        <v>0</v>
      </c>
      <c r="O757" s="191">
        <v>0</v>
      </c>
    </row>
    <row r="758" spans="1:15" s="171" customFormat="1">
      <c r="A758" s="335">
        <v>2</v>
      </c>
      <c r="B758" s="351" t="s">
        <v>334</v>
      </c>
      <c r="C758" s="160" t="s">
        <v>17</v>
      </c>
      <c r="D758" s="124">
        <f t="shared" ref="D758:D768" si="202">SUM(E758:O758)</f>
        <v>73232.253380000009</v>
      </c>
      <c r="E758" s="124">
        <f>SUM(E759:E762)</f>
        <v>3226.451</v>
      </c>
      <c r="F758" s="124">
        <f>SUM(F759:F762)</f>
        <v>4233.9859999999999</v>
      </c>
      <c r="G758" s="124">
        <f>SUM(G759:G762)</f>
        <v>5212.6260000000002</v>
      </c>
      <c r="H758" s="124">
        <f>SUM(H759:H762)</f>
        <v>17322.865000000002</v>
      </c>
      <c r="I758" s="124">
        <f>SUM(I759:I762)</f>
        <v>4500</v>
      </c>
      <c r="J758" s="189">
        <f t="shared" ref="J758:O758" si="203">SUM(J759:J762)</f>
        <v>5280.2449999999999</v>
      </c>
      <c r="K758" s="189">
        <f t="shared" si="203"/>
        <v>6905.9780000000001</v>
      </c>
      <c r="L758" s="189">
        <f t="shared" si="203"/>
        <v>8748.1023800000003</v>
      </c>
      <c r="M758" s="189">
        <f t="shared" si="203"/>
        <v>5934</v>
      </c>
      <c r="N758" s="189">
        <f t="shared" si="203"/>
        <v>5934</v>
      </c>
      <c r="O758" s="189">
        <f t="shared" si="203"/>
        <v>5934</v>
      </c>
    </row>
    <row r="759" spans="1:15" s="177" customFormat="1" ht="33.75" customHeight="1">
      <c r="A759" s="336"/>
      <c r="B759" s="352"/>
      <c r="C759" s="162" t="s">
        <v>25</v>
      </c>
      <c r="D759" s="125">
        <f t="shared" si="202"/>
        <v>0</v>
      </c>
      <c r="E759" s="125">
        <f>E765+E770+E775</f>
        <v>0</v>
      </c>
      <c r="F759" s="125">
        <f t="shared" ref="F759:O762" si="204">F765+F770+F775</f>
        <v>0</v>
      </c>
      <c r="G759" s="125">
        <f t="shared" si="204"/>
        <v>0</v>
      </c>
      <c r="H759" s="125">
        <f t="shared" si="204"/>
        <v>0</v>
      </c>
      <c r="I759" s="125">
        <f t="shared" si="204"/>
        <v>0</v>
      </c>
      <c r="J759" s="189">
        <f t="shared" si="204"/>
        <v>0</v>
      </c>
      <c r="K759" s="189">
        <f t="shared" si="204"/>
        <v>0</v>
      </c>
      <c r="L759" s="189">
        <f t="shared" si="204"/>
        <v>0</v>
      </c>
      <c r="M759" s="189">
        <f t="shared" si="204"/>
        <v>0</v>
      </c>
      <c r="N759" s="189">
        <f t="shared" si="204"/>
        <v>0</v>
      </c>
      <c r="O759" s="189">
        <f t="shared" si="204"/>
        <v>0</v>
      </c>
    </row>
    <row r="760" spans="1:15" s="177" customFormat="1">
      <c r="A760" s="337"/>
      <c r="B760" s="353"/>
      <c r="C760" s="160" t="s">
        <v>26</v>
      </c>
      <c r="D760" s="124">
        <f t="shared" si="202"/>
        <v>0</v>
      </c>
      <c r="E760" s="124">
        <f>E766+E771+E776</f>
        <v>0</v>
      </c>
      <c r="F760" s="124">
        <f t="shared" si="204"/>
        <v>0</v>
      </c>
      <c r="G760" s="124">
        <f t="shared" si="204"/>
        <v>0</v>
      </c>
      <c r="H760" s="124">
        <f t="shared" si="204"/>
        <v>0</v>
      </c>
      <c r="I760" s="124">
        <f t="shared" si="204"/>
        <v>0</v>
      </c>
      <c r="J760" s="189">
        <f t="shared" si="204"/>
        <v>0</v>
      </c>
      <c r="K760" s="189">
        <f t="shared" si="204"/>
        <v>0</v>
      </c>
      <c r="L760" s="189">
        <f t="shared" si="204"/>
        <v>0</v>
      </c>
      <c r="M760" s="189">
        <f t="shared" si="204"/>
        <v>0</v>
      </c>
      <c r="N760" s="189">
        <f t="shared" si="204"/>
        <v>0</v>
      </c>
      <c r="O760" s="189">
        <f t="shared" si="204"/>
        <v>0</v>
      </c>
    </row>
    <row r="761" spans="1:15" s="177" customFormat="1">
      <c r="A761" s="336"/>
      <c r="B761" s="352"/>
      <c r="C761" s="162" t="s">
        <v>27</v>
      </c>
      <c r="D761" s="125">
        <f t="shared" si="202"/>
        <v>73232.253380000009</v>
      </c>
      <c r="E761" s="125">
        <f>E767+E772+E777</f>
        <v>3226.451</v>
      </c>
      <c r="F761" s="125">
        <f t="shared" si="204"/>
        <v>4233.9859999999999</v>
      </c>
      <c r="G761" s="125">
        <f t="shared" si="204"/>
        <v>5212.6260000000002</v>
      </c>
      <c r="H761" s="125">
        <f t="shared" si="204"/>
        <v>17322.865000000002</v>
      </c>
      <c r="I761" s="125">
        <f>I767+I772+I777</f>
        <v>4500</v>
      </c>
      <c r="J761" s="189">
        <f>J767+J772+J777</f>
        <v>5280.2449999999999</v>
      </c>
      <c r="K761" s="189">
        <f>K767+K772+K777</f>
        <v>6905.9780000000001</v>
      </c>
      <c r="L761" s="189">
        <f>L767+L772+L777</f>
        <v>8748.1023800000003</v>
      </c>
      <c r="M761" s="189">
        <f t="shared" si="204"/>
        <v>5934</v>
      </c>
      <c r="N761" s="189">
        <f t="shared" si="204"/>
        <v>5934</v>
      </c>
      <c r="O761" s="189">
        <f t="shared" si="204"/>
        <v>5934</v>
      </c>
    </row>
    <row r="762" spans="1:15" s="177" customFormat="1">
      <c r="A762" s="338"/>
      <c r="B762" s="354"/>
      <c r="C762" s="160" t="s">
        <v>28</v>
      </c>
      <c r="D762" s="124">
        <f t="shared" si="202"/>
        <v>0</v>
      </c>
      <c r="E762" s="124">
        <f>E768+E773+E778</f>
        <v>0</v>
      </c>
      <c r="F762" s="124">
        <f t="shared" si="204"/>
        <v>0</v>
      </c>
      <c r="G762" s="124">
        <f t="shared" si="204"/>
        <v>0</v>
      </c>
      <c r="H762" s="124">
        <f t="shared" si="204"/>
        <v>0</v>
      </c>
      <c r="I762" s="124">
        <f t="shared" si="204"/>
        <v>0</v>
      </c>
      <c r="J762" s="189">
        <f t="shared" si="204"/>
        <v>0</v>
      </c>
      <c r="K762" s="189">
        <f t="shared" si="204"/>
        <v>0</v>
      </c>
      <c r="L762" s="189">
        <f t="shared" si="204"/>
        <v>0</v>
      </c>
      <c r="M762" s="189">
        <f t="shared" si="204"/>
        <v>0</v>
      </c>
      <c r="N762" s="189">
        <f t="shared" si="204"/>
        <v>0</v>
      </c>
      <c r="O762" s="189">
        <f t="shared" si="204"/>
        <v>0</v>
      </c>
    </row>
    <row r="763" spans="1:15" s="177" customFormat="1" ht="57">
      <c r="A763" s="129" t="s">
        <v>48</v>
      </c>
      <c r="B763" s="137" t="s">
        <v>439</v>
      </c>
      <c r="C763" s="135"/>
      <c r="D763" s="96">
        <f t="shared" si="202"/>
        <v>73232.253380000009</v>
      </c>
      <c r="E763" s="96">
        <f t="shared" ref="E763:O763" si="205">E764+E769+E774</f>
        <v>3226.451</v>
      </c>
      <c r="F763" s="96">
        <f t="shared" si="205"/>
        <v>4233.9859999999999</v>
      </c>
      <c r="G763" s="96">
        <f t="shared" si="205"/>
        <v>5212.6260000000002</v>
      </c>
      <c r="H763" s="96">
        <f t="shared" si="205"/>
        <v>17322.865000000002</v>
      </c>
      <c r="I763" s="96">
        <f t="shared" si="205"/>
        <v>4500</v>
      </c>
      <c r="J763" s="188">
        <f>J764+J769+J774</f>
        <v>5280.2449999999999</v>
      </c>
      <c r="K763" s="188">
        <f t="shared" si="205"/>
        <v>6905.9780000000001</v>
      </c>
      <c r="L763" s="188">
        <f t="shared" si="205"/>
        <v>8748.1023800000003</v>
      </c>
      <c r="M763" s="188">
        <f t="shared" si="205"/>
        <v>5934</v>
      </c>
      <c r="N763" s="188">
        <f t="shared" si="205"/>
        <v>5934</v>
      </c>
      <c r="O763" s="188">
        <f t="shared" si="205"/>
        <v>5934</v>
      </c>
    </row>
    <row r="764" spans="1:15" s="156" customFormat="1">
      <c r="A764" s="324" t="s">
        <v>250</v>
      </c>
      <c r="B764" s="313" t="s">
        <v>440</v>
      </c>
      <c r="C764" s="173" t="s">
        <v>17</v>
      </c>
      <c r="D764" s="167">
        <f t="shared" si="202"/>
        <v>11500.86</v>
      </c>
      <c r="E764" s="167">
        <f t="shared" ref="E764:O764" si="206">SUM(E765:E768)</f>
        <v>1459.2180000000001</v>
      </c>
      <c r="F764" s="167">
        <f t="shared" si="206"/>
        <v>1471.204</v>
      </c>
      <c r="G764" s="167">
        <f t="shared" si="206"/>
        <v>1663.3230000000001</v>
      </c>
      <c r="H764" s="167">
        <f t="shared" si="206"/>
        <v>295.28699999999998</v>
      </c>
      <c r="I764" s="167">
        <f t="shared" si="206"/>
        <v>0</v>
      </c>
      <c r="J764" s="190">
        <f>SUM(J765:J768)</f>
        <v>851.505</v>
      </c>
      <c r="K764" s="190">
        <f t="shared" si="206"/>
        <v>1940</v>
      </c>
      <c r="L764" s="190">
        <f t="shared" si="206"/>
        <v>3820.3229999999999</v>
      </c>
      <c r="M764" s="190">
        <f t="shared" si="206"/>
        <v>0</v>
      </c>
      <c r="N764" s="190">
        <f t="shared" si="206"/>
        <v>0</v>
      </c>
      <c r="O764" s="190">
        <f t="shared" si="206"/>
        <v>0</v>
      </c>
    </row>
    <row r="765" spans="1:15" s="156" customFormat="1" ht="18" customHeight="1">
      <c r="A765" s="325"/>
      <c r="B765" s="329"/>
      <c r="C765" s="175" t="s">
        <v>25</v>
      </c>
      <c r="D765" s="170">
        <f t="shared" si="202"/>
        <v>0</v>
      </c>
      <c r="E765" s="176">
        <v>0</v>
      </c>
      <c r="F765" s="176">
        <v>0</v>
      </c>
      <c r="G765" s="176">
        <v>0</v>
      </c>
      <c r="H765" s="176">
        <v>0</v>
      </c>
      <c r="I765" s="176">
        <v>0</v>
      </c>
      <c r="J765" s="191">
        <v>0</v>
      </c>
      <c r="K765" s="191">
        <v>0</v>
      </c>
      <c r="L765" s="191">
        <v>0</v>
      </c>
      <c r="M765" s="191">
        <v>0</v>
      </c>
      <c r="N765" s="191">
        <v>0</v>
      </c>
      <c r="O765" s="191">
        <v>0</v>
      </c>
    </row>
    <row r="766" spans="1:15" s="156" customFormat="1">
      <c r="A766" s="326"/>
      <c r="B766" s="312"/>
      <c r="C766" s="178" t="s">
        <v>26</v>
      </c>
      <c r="D766" s="167">
        <f t="shared" si="202"/>
        <v>0</v>
      </c>
      <c r="E766" s="168">
        <v>0</v>
      </c>
      <c r="F766" s="168">
        <v>0</v>
      </c>
      <c r="G766" s="168">
        <v>0</v>
      </c>
      <c r="H766" s="168">
        <v>0</v>
      </c>
      <c r="I766" s="168">
        <v>0</v>
      </c>
      <c r="J766" s="191">
        <v>0</v>
      </c>
      <c r="K766" s="191">
        <v>0</v>
      </c>
      <c r="L766" s="191">
        <v>0</v>
      </c>
      <c r="M766" s="191">
        <v>0</v>
      </c>
      <c r="N766" s="191">
        <v>0</v>
      </c>
      <c r="O766" s="191">
        <v>0</v>
      </c>
    </row>
    <row r="767" spans="1:15" s="156" customFormat="1">
      <c r="A767" s="327"/>
      <c r="B767" s="313"/>
      <c r="C767" s="178" t="s">
        <v>27</v>
      </c>
      <c r="D767" s="167">
        <f>SUM(E767:O767)</f>
        <v>11500.86</v>
      </c>
      <c r="E767" s="168">
        <f>п2!I52</f>
        <v>1459.2180000000001</v>
      </c>
      <c r="F767" s="168">
        <f>п2!J52</f>
        <v>1471.204</v>
      </c>
      <c r="G767" s="168">
        <f>п2!K52</f>
        <v>1663.3230000000001</v>
      </c>
      <c r="H767" s="168">
        <v>295.28699999999998</v>
      </c>
      <c r="I767" s="168">
        <v>0</v>
      </c>
      <c r="J767" s="191">
        <f>'ПРИЛОЖ 2 к постановлению'!N111</f>
        <v>851.505</v>
      </c>
      <c r="K767" s="191">
        <f>'ПРИЛОЖ 2 к постановлению'!O111</f>
        <v>1940</v>
      </c>
      <c r="L767" s="191">
        <f>'ПРИЛОЖ 2 к постановлению'!P111</f>
        <v>3820.3229999999999</v>
      </c>
      <c r="M767" s="191">
        <f>'ПРИЛОЖ 2 к постановлению'!Q111</f>
        <v>0</v>
      </c>
      <c r="N767" s="191">
        <v>0</v>
      </c>
      <c r="O767" s="191">
        <v>0</v>
      </c>
    </row>
    <row r="768" spans="1:15" s="156" customFormat="1">
      <c r="A768" s="328"/>
      <c r="B768" s="313"/>
      <c r="C768" s="172" t="s">
        <v>28</v>
      </c>
      <c r="D768" s="167">
        <f t="shared" si="202"/>
        <v>0</v>
      </c>
      <c r="E768" s="168">
        <v>0</v>
      </c>
      <c r="F768" s="168">
        <v>0</v>
      </c>
      <c r="G768" s="168">
        <v>0</v>
      </c>
      <c r="H768" s="168">
        <v>0</v>
      </c>
      <c r="I768" s="168">
        <v>0</v>
      </c>
      <c r="J768" s="191">
        <v>0</v>
      </c>
      <c r="K768" s="191">
        <v>0</v>
      </c>
      <c r="L768" s="191">
        <v>0</v>
      </c>
      <c r="M768" s="191">
        <v>0</v>
      </c>
      <c r="N768" s="191">
        <v>0</v>
      </c>
      <c r="O768" s="191">
        <v>0</v>
      </c>
    </row>
    <row r="769" spans="1:15" s="156" customFormat="1">
      <c r="A769" s="324" t="s">
        <v>251</v>
      </c>
      <c r="B769" s="313" t="s">
        <v>113</v>
      </c>
      <c r="C769" s="173" t="s">
        <v>17</v>
      </c>
      <c r="D769" s="167">
        <f>SUM(E769:O769)</f>
        <v>57176.014380000001</v>
      </c>
      <c r="E769" s="167">
        <f t="shared" ref="E769:O769" si="207">SUM(E770:E773)</f>
        <v>0</v>
      </c>
      <c r="F769" s="167">
        <f t="shared" si="207"/>
        <v>1500</v>
      </c>
      <c r="G769" s="167">
        <f t="shared" si="207"/>
        <v>3000</v>
      </c>
      <c r="H769" s="167">
        <f t="shared" si="207"/>
        <v>16051.517</v>
      </c>
      <c r="I769" s="167">
        <f t="shared" si="207"/>
        <v>4500</v>
      </c>
      <c r="J769" s="190">
        <f t="shared" si="207"/>
        <v>4428.74</v>
      </c>
      <c r="K769" s="190">
        <f t="shared" si="207"/>
        <v>4965.9780000000001</v>
      </c>
      <c r="L769" s="190">
        <f t="shared" si="207"/>
        <v>4927.7793799999999</v>
      </c>
      <c r="M769" s="190">
        <f t="shared" si="207"/>
        <v>5934</v>
      </c>
      <c r="N769" s="190">
        <f t="shared" si="207"/>
        <v>5934</v>
      </c>
      <c r="O769" s="190">
        <f t="shared" si="207"/>
        <v>5934</v>
      </c>
    </row>
    <row r="770" spans="1:15" s="156" customFormat="1" ht="30">
      <c r="A770" s="325"/>
      <c r="B770" s="329"/>
      <c r="C770" s="175" t="s">
        <v>25</v>
      </c>
      <c r="D770" s="170">
        <f t="shared" ref="D770:D796" si="208">SUM(E770:O770)</f>
        <v>0</v>
      </c>
      <c r="E770" s="176">
        <v>0</v>
      </c>
      <c r="F770" s="176">
        <v>0</v>
      </c>
      <c r="G770" s="176">
        <v>0</v>
      </c>
      <c r="H770" s="176">
        <v>0</v>
      </c>
      <c r="I770" s="176">
        <v>0</v>
      </c>
      <c r="J770" s="191">
        <v>0</v>
      </c>
      <c r="K770" s="191">
        <v>0</v>
      </c>
      <c r="L770" s="191">
        <v>0</v>
      </c>
      <c r="M770" s="191">
        <v>0</v>
      </c>
      <c r="N770" s="191">
        <v>0</v>
      </c>
      <c r="O770" s="191">
        <v>0</v>
      </c>
    </row>
    <row r="771" spans="1:15" s="156" customFormat="1">
      <c r="A771" s="326"/>
      <c r="B771" s="312"/>
      <c r="C771" s="178" t="s">
        <v>26</v>
      </c>
      <c r="D771" s="167">
        <f t="shared" si="208"/>
        <v>0</v>
      </c>
      <c r="E771" s="168">
        <v>0</v>
      </c>
      <c r="F771" s="168">
        <v>0</v>
      </c>
      <c r="G771" s="168">
        <v>0</v>
      </c>
      <c r="H771" s="168">
        <v>0</v>
      </c>
      <c r="I771" s="168">
        <v>0</v>
      </c>
      <c r="J771" s="191">
        <v>0</v>
      </c>
      <c r="K771" s="191">
        <v>0</v>
      </c>
      <c r="L771" s="191">
        <v>0</v>
      </c>
      <c r="M771" s="191">
        <v>0</v>
      </c>
      <c r="N771" s="191">
        <v>0</v>
      </c>
      <c r="O771" s="191">
        <v>0</v>
      </c>
    </row>
    <row r="772" spans="1:15" s="156" customFormat="1">
      <c r="A772" s="327"/>
      <c r="B772" s="313"/>
      <c r="C772" s="172" t="s">
        <v>27</v>
      </c>
      <c r="D772" s="167">
        <f>SUM(E772:O772)</f>
        <v>57176.014380000001</v>
      </c>
      <c r="E772" s="168">
        <v>0</v>
      </c>
      <c r="F772" s="168">
        <f>п2!J53</f>
        <v>1500</v>
      </c>
      <c r="G772" s="168">
        <f>п2!K53</f>
        <v>3000</v>
      </c>
      <c r="H772" s="168">
        <v>16051.517</v>
      </c>
      <c r="I772" s="168">
        <v>4500</v>
      </c>
      <c r="J772" s="191">
        <f>'ПРИЛОЖ 2 к постановлению'!N112</f>
        <v>4428.74</v>
      </c>
      <c r="K772" s="191">
        <f>'ПРИЛОЖ 2 к постановлению'!O112</f>
        <v>4965.9780000000001</v>
      </c>
      <c r="L772" s="191">
        <f>'ПРИЛОЖ 2 к постановлению'!P112</f>
        <v>4927.7793799999999</v>
      </c>
      <c r="M772" s="191">
        <f>'ПРИЛОЖ 2 к постановлению'!Q112</f>
        <v>5934</v>
      </c>
      <c r="N772" s="191">
        <f>'ПРИЛОЖ 2 к постановлению'!R112</f>
        <v>5934</v>
      </c>
      <c r="O772" s="191">
        <f>'ПРИЛОЖ 2 к постановлению'!S112</f>
        <v>5934</v>
      </c>
    </row>
    <row r="773" spans="1:15" s="156" customFormat="1">
      <c r="A773" s="328"/>
      <c r="B773" s="313"/>
      <c r="C773" s="172" t="s">
        <v>28</v>
      </c>
      <c r="D773" s="167">
        <f t="shared" si="208"/>
        <v>0</v>
      </c>
      <c r="E773" s="168">
        <v>0</v>
      </c>
      <c r="F773" s="168">
        <v>0</v>
      </c>
      <c r="G773" s="168">
        <v>0</v>
      </c>
      <c r="H773" s="168">
        <v>0</v>
      </c>
      <c r="I773" s="168">
        <v>0</v>
      </c>
      <c r="J773" s="191">
        <v>0</v>
      </c>
      <c r="K773" s="191">
        <v>0</v>
      </c>
      <c r="L773" s="191">
        <v>0</v>
      </c>
      <c r="M773" s="191">
        <v>0</v>
      </c>
      <c r="N773" s="191">
        <v>0</v>
      </c>
      <c r="O773" s="191">
        <v>0</v>
      </c>
    </row>
    <row r="774" spans="1:15" s="156" customFormat="1">
      <c r="A774" s="341" t="s">
        <v>252</v>
      </c>
      <c r="B774" s="321" t="s">
        <v>480</v>
      </c>
      <c r="C774" s="134" t="s">
        <v>17</v>
      </c>
      <c r="D774" s="127">
        <f t="shared" si="208"/>
        <v>4555.3789999999999</v>
      </c>
      <c r="E774" s="127">
        <f t="shared" ref="E774:O774" si="209">SUM(E775:E778)</f>
        <v>1767.2329999999999</v>
      </c>
      <c r="F774" s="127">
        <f t="shared" si="209"/>
        <v>1262.7819999999999</v>
      </c>
      <c r="G774" s="127">
        <f t="shared" si="209"/>
        <v>549.303</v>
      </c>
      <c r="H774" s="127">
        <f t="shared" si="209"/>
        <v>976.06100000000004</v>
      </c>
      <c r="I774" s="127">
        <f t="shared" si="209"/>
        <v>0</v>
      </c>
      <c r="J774" s="188">
        <f t="shared" si="209"/>
        <v>0</v>
      </c>
      <c r="K774" s="188">
        <f t="shared" si="209"/>
        <v>0</v>
      </c>
      <c r="L774" s="188">
        <f t="shared" si="209"/>
        <v>0</v>
      </c>
      <c r="M774" s="188">
        <f t="shared" si="209"/>
        <v>0</v>
      </c>
      <c r="N774" s="188">
        <f t="shared" si="209"/>
        <v>0</v>
      </c>
      <c r="O774" s="188">
        <f t="shared" si="209"/>
        <v>0</v>
      </c>
    </row>
    <row r="775" spans="1:15" s="177" customFormat="1" ht="30">
      <c r="A775" s="342"/>
      <c r="B775" s="322"/>
      <c r="C775" s="60" t="s">
        <v>25</v>
      </c>
      <c r="D775" s="96">
        <f t="shared" si="208"/>
        <v>0</v>
      </c>
      <c r="E775" s="145">
        <v>0</v>
      </c>
      <c r="F775" s="145">
        <v>0</v>
      </c>
      <c r="G775" s="145">
        <v>0</v>
      </c>
      <c r="H775" s="145">
        <v>0</v>
      </c>
      <c r="I775" s="145">
        <v>0</v>
      </c>
      <c r="J775" s="192">
        <v>0</v>
      </c>
      <c r="K775" s="192">
        <v>0</v>
      </c>
      <c r="L775" s="192">
        <v>0</v>
      </c>
      <c r="M775" s="192">
        <v>0</v>
      </c>
      <c r="N775" s="192">
        <v>0</v>
      </c>
      <c r="O775" s="192">
        <v>0</v>
      </c>
    </row>
    <row r="776" spans="1:15" s="177" customFormat="1">
      <c r="A776" s="343"/>
      <c r="B776" s="323"/>
      <c r="C776" s="136" t="s">
        <v>26</v>
      </c>
      <c r="D776" s="127">
        <f t="shared" si="208"/>
        <v>0</v>
      </c>
      <c r="E776" s="35">
        <v>0</v>
      </c>
      <c r="F776" s="35">
        <v>0</v>
      </c>
      <c r="G776" s="35">
        <v>0</v>
      </c>
      <c r="H776" s="35">
        <v>0</v>
      </c>
      <c r="I776" s="35">
        <v>0</v>
      </c>
      <c r="J776" s="192">
        <v>0</v>
      </c>
      <c r="K776" s="192">
        <v>0</v>
      </c>
      <c r="L776" s="192">
        <v>0</v>
      </c>
      <c r="M776" s="192">
        <v>0</v>
      </c>
      <c r="N776" s="192">
        <v>0</v>
      </c>
      <c r="O776" s="192">
        <v>0</v>
      </c>
    </row>
    <row r="777" spans="1:15" s="177" customFormat="1">
      <c r="A777" s="344"/>
      <c r="B777" s="321"/>
      <c r="C777" s="143" t="s">
        <v>27</v>
      </c>
      <c r="D777" s="127">
        <f>SUM(E777:O777)</f>
        <v>4555.3789999999999</v>
      </c>
      <c r="E777" s="35">
        <f>п2!I54</f>
        <v>1767.2329999999999</v>
      </c>
      <c r="F777" s="35">
        <f>п2!J54</f>
        <v>1262.7819999999999</v>
      </c>
      <c r="G777" s="35">
        <f>п2!K54</f>
        <v>549.303</v>
      </c>
      <c r="H777" s="35">
        <f>п2!L54</f>
        <v>976.06100000000004</v>
      </c>
      <c r="I777" s="35">
        <f>п2!M54</f>
        <v>0</v>
      </c>
      <c r="J777" s="192">
        <f>п2!N54</f>
        <v>0</v>
      </c>
      <c r="K777" s="192">
        <v>0</v>
      </c>
      <c r="L777" s="192">
        <v>0</v>
      </c>
      <c r="M777" s="192">
        <v>0</v>
      </c>
      <c r="N777" s="192">
        <v>0</v>
      </c>
      <c r="O777" s="192">
        <v>0</v>
      </c>
    </row>
    <row r="778" spans="1:15" s="177" customFormat="1">
      <c r="A778" s="345"/>
      <c r="B778" s="321"/>
      <c r="C778" s="143" t="s">
        <v>28</v>
      </c>
      <c r="D778" s="127">
        <f t="shared" si="208"/>
        <v>0</v>
      </c>
      <c r="E778" s="35">
        <v>0</v>
      </c>
      <c r="F778" s="35">
        <v>0</v>
      </c>
      <c r="G778" s="35">
        <v>0</v>
      </c>
      <c r="H778" s="35">
        <v>0</v>
      </c>
      <c r="I778" s="35">
        <v>0</v>
      </c>
      <c r="J778" s="192">
        <v>0</v>
      </c>
      <c r="K778" s="192">
        <v>0</v>
      </c>
      <c r="L778" s="192">
        <v>0</v>
      </c>
      <c r="M778" s="192">
        <v>0</v>
      </c>
      <c r="N778" s="192">
        <v>0</v>
      </c>
      <c r="O778" s="192">
        <v>0</v>
      </c>
    </row>
    <row r="779" spans="1:15" s="177" customFormat="1">
      <c r="A779" s="335">
        <v>3</v>
      </c>
      <c r="B779" s="339" t="s">
        <v>441</v>
      </c>
      <c r="C779" s="160" t="s">
        <v>17</v>
      </c>
      <c r="D779" s="124">
        <f t="shared" si="208"/>
        <v>846.65699999999993</v>
      </c>
      <c r="E779" s="124">
        <f t="shared" ref="E779:O779" si="210">SUM(E780:E783)</f>
        <v>97.89</v>
      </c>
      <c r="F779" s="124">
        <f t="shared" si="210"/>
        <v>150</v>
      </c>
      <c r="G779" s="124">
        <f t="shared" si="210"/>
        <v>49.8</v>
      </c>
      <c r="H779" s="124">
        <f t="shared" si="210"/>
        <v>50</v>
      </c>
      <c r="I779" s="124">
        <f t="shared" si="210"/>
        <v>50</v>
      </c>
      <c r="J779" s="189">
        <f>SUM(J780:J783)</f>
        <v>48.966999999999999</v>
      </c>
      <c r="K779" s="189">
        <f t="shared" si="210"/>
        <v>50</v>
      </c>
      <c r="L779" s="189">
        <f t="shared" si="210"/>
        <v>50</v>
      </c>
      <c r="M779" s="189">
        <f t="shared" si="210"/>
        <v>100</v>
      </c>
      <c r="N779" s="189">
        <f t="shared" si="210"/>
        <v>100</v>
      </c>
      <c r="O779" s="189">
        <f t="shared" si="210"/>
        <v>100</v>
      </c>
    </row>
    <row r="780" spans="1:15" s="177" customFormat="1" ht="28.5">
      <c r="A780" s="336"/>
      <c r="B780" s="340"/>
      <c r="C780" s="162" t="s">
        <v>25</v>
      </c>
      <c r="D780" s="125">
        <f t="shared" si="208"/>
        <v>0</v>
      </c>
      <c r="E780" s="125">
        <v>0</v>
      </c>
      <c r="F780" s="125">
        <v>0</v>
      </c>
      <c r="G780" s="125">
        <v>0</v>
      </c>
      <c r="H780" s="125">
        <v>0</v>
      </c>
      <c r="I780" s="125">
        <v>0</v>
      </c>
      <c r="J780" s="189">
        <v>0</v>
      </c>
      <c r="K780" s="189">
        <v>0</v>
      </c>
      <c r="L780" s="189">
        <v>0</v>
      </c>
      <c r="M780" s="189">
        <v>0</v>
      </c>
      <c r="N780" s="189">
        <v>0</v>
      </c>
      <c r="O780" s="189">
        <v>0</v>
      </c>
    </row>
    <row r="781" spans="1:15" s="156" customFormat="1">
      <c r="A781" s="337"/>
      <c r="B781" s="339"/>
      <c r="C781" s="160" t="s">
        <v>26</v>
      </c>
      <c r="D781" s="124">
        <f t="shared" si="208"/>
        <v>0</v>
      </c>
      <c r="E781" s="124">
        <v>0</v>
      </c>
      <c r="F781" s="124">
        <v>0</v>
      </c>
      <c r="G781" s="124">
        <v>0</v>
      </c>
      <c r="H781" s="124">
        <v>0</v>
      </c>
      <c r="I781" s="124">
        <v>0</v>
      </c>
      <c r="J781" s="189">
        <v>0</v>
      </c>
      <c r="K781" s="189">
        <v>0</v>
      </c>
      <c r="L781" s="189">
        <v>0</v>
      </c>
      <c r="M781" s="189">
        <v>0</v>
      </c>
      <c r="N781" s="189">
        <v>0</v>
      </c>
      <c r="O781" s="189">
        <v>0</v>
      </c>
    </row>
    <row r="782" spans="1:15" s="156" customFormat="1">
      <c r="A782" s="336"/>
      <c r="B782" s="340"/>
      <c r="C782" s="162" t="s">
        <v>27</v>
      </c>
      <c r="D782" s="125">
        <f>SUM(E782:O782)</f>
        <v>846.65699999999993</v>
      </c>
      <c r="E782" s="125">
        <f t="shared" ref="E782:O782" si="211">SUM(E788+E793)</f>
        <v>97.89</v>
      </c>
      <c r="F782" s="125">
        <f t="shared" si="211"/>
        <v>150</v>
      </c>
      <c r="G782" s="125">
        <f t="shared" si="211"/>
        <v>49.8</v>
      </c>
      <c r="H782" s="125">
        <f t="shared" si="211"/>
        <v>50</v>
      </c>
      <c r="I782" s="125">
        <f t="shared" si="211"/>
        <v>50</v>
      </c>
      <c r="J782" s="189">
        <f t="shared" si="211"/>
        <v>48.966999999999999</v>
      </c>
      <c r="K782" s="189">
        <f t="shared" si="211"/>
        <v>50</v>
      </c>
      <c r="L782" s="189">
        <f t="shared" si="211"/>
        <v>50</v>
      </c>
      <c r="M782" s="189">
        <f t="shared" si="211"/>
        <v>100</v>
      </c>
      <c r="N782" s="189">
        <f t="shared" si="211"/>
        <v>100</v>
      </c>
      <c r="O782" s="189">
        <f t="shared" si="211"/>
        <v>100</v>
      </c>
    </row>
    <row r="783" spans="1:15" s="156" customFormat="1">
      <c r="A783" s="338"/>
      <c r="B783" s="339"/>
      <c r="C783" s="160" t="s">
        <v>28</v>
      </c>
      <c r="D783" s="124">
        <f t="shared" si="208"/>
        <v>0</v>
      </c>
      <c r="E783" s="124">
        <v>0</v>
      </c>
      <c r="F783" s="124">
        <v>0</v>
      </c>
      <c r="G783" s="124">
        <v>0</v>
      </c>
      <c r="H783" s="124">
        <v>0</v>
      </c>
      <c r="I783" s="124">
        <v>0</v>
      </c>
      <c r="J783" s="189">
        <v>0</v>
      </c>
      <c r="K783" s="189">
        <f>K790+K794</f>
        <v>0</v>
      </c>
      <c r="L783" s="189">
        <f>L790+L794</f>
        <v>0</v>
      </c>
      <c r="M783" s="189">
        <f>M790+M794</f>
        <v>0</v>
      </c>
      <c r="N783" s="189">
        <f>N790+N794</f>
        <v>0</v>
      </c>
      <c r="O783" s="189">
        <f>O790+O794</f>
        <v>0</v>
      </c>
    </row>
    <row r="784" spans="1:15" s="156" customFormat="1" ht="51.4" customHeight="1">
      <c r="A784" s="138" t="s">
        <v>253</v>
      </c>
      <c r="B784" s="137" t="s">
        <v>115</v>
      </c>
      <c r="C784" s="135"/>
      <c r="D784" s="96">
        <f t="shared" si="208"/>
        <v>846.65699999999993</v>
      </c>
      <c r="E784" s="96">
        <f t="shared" ref="E784:O784" si="212">E785+E790</f>
        <v>97.89</v>
      </c>
      <c r="F784" s="96">
        <f t="shared" si="212"/>
        <v>150</v>
      </c>
      <c r="G784" s="96">
        <f t="shared" si="212"/>
        <v>49.8</v>
      </c>
      <c r="H784" s="96">
        <f t="shared" si="212"/>
        <v>50</v>
      </c>
      <c r="I784" s="96">
        <f t="shared" si="212"/>
        <v>50</v>
      </c>
      <c r="J784" s="188">
        <f t="shared" si="212"/>
        <v>48.966999999999999</v>
      </c>
      <c r="K784" s="188">
        <f t="shared" si="212"/>
        <v>50</v>
      </c>
      <c r="L784" s="188">
        <f t="shared" si="212"/>
        <v>50</v>
      </c>
      <c r="M784" s="188">
        <f t="shared" si="212"/>
        <v>100</v>
      </c>
      <c r="N784" s="188">
        <f t="shared" si="212"/>
        <v>100</v>
      </c>
      <c r="O784" s="188">
        <f t="shared" si="212"/>
        <v>100</v>
      </c>
    </row>
    <row r="785" spans="1:15" s="156" customFormat="1">
      <c r="A785" s="346" t="s">
        <v>116</v>
      </c>
      <c r="B785" s="313" t="s">
        <v>52</v>
      </c>
      <c r="C785" s="173" t="s">
        <v>17</v>
      </c>
      <c r="D785" s="167">
        <f t="shared" si="208"/>
        <v>796.65699999999993</v>
      </c>
      <c r="E785" s="167">
        <f t="shared" ref="E785:O785" si="213">SUM(E786:E789)</f>
        <v>97.89</v>
      </c>
      <c r="F785" s="167">
        <f t="shared" si="213"/>
        <v>100</v>
      </c>
      <c r="G785" s="167">
        <f t="shared" si="213"/>
        <v>49.8</v>
      </c>
      <c r="H785" s="167">
        <f t="shared" si="213"/>
        <v>50</v>
      </c>
      <c r="I785" s="167">
        <f t="shared" si="213"/>
        <v>50</v>
      </c>
      <c r="J785" s="190">
        <f t="shared" si="213"/>
        <v>48.966999999999999</v>
      </c>
      <c r="K785" s="190">
        <f t="shared" si="213"/>
        <v>50</v>
      </c>
      <c r="L785" s="190">
        <f t="shared" si="213"/>
        <v>50</v>
      </c>
      <c r="M785" s="190">
        <f t="shared" si="213"/>
        <v>100</v>
      </c>
      <c r="N785" s="190">
        <f t="shared" si="213"/>
        <v>100</v>
      </c>
      <c r="O785" s="190">
        <f t="shared" si="213"/>
        <v>100</v>
      </c>
    </row>
    <row r="786" spans="1:15" s="156" customFormat="1" ht="30">
      <c r="A786" s="347"/>
      <c r="B786" s="329"/>
      <c r="C786" s="175" t="s">
        <v>25</v>
      </c>
      <c r="D786" s="170">
        <f t="shared" si="208"/>
        <v>0</v>
      </c>
      <c r="E786" s="176">
        <v>0</v>
      </c>
      <c r="F786" s="176">
        <v>0</v>
      </c>
      <c r="G786" s="176">
        <v>0</v>
      </c>
      <c r="H786" s="176">
        <v>0</v>
      </c>
      <c r="I786" s="176">
        <v>0</v>
      </c>
      <c r="J786" s="191">
        <v>0</v>
      </c>
      <c r="K786" s="191">
        <v>0</v>
      </c>
      <c r="L786" s="191">
        <v>0</v>
      </c>
      <c r="M786" s="191">
        <v>0</v>
      </c>
      <c r="N786" s="191">
        <v>0</v>
      </c>
      <c r="O786" s="191">
        <v>0</v>
      </c>
    </row>
    <row r="787" spans="1:15" s="156" customFormat="1">
      <c r="A787" s="348"/>
      <c r="B787" s="312"/>
      <c r="C787" s="178" t="s">
        <v>26</v>
      </c>
      <c r="D787" s="167">
        <f t="shared" si="208"/>
        <v>0</v>
      </c>
      <c r="E787" s="168">
        <v>0</v>
      </c>
      <c r="F787" s="168">
        <v>0</v>
      </c>
      <c r="G787" s="168">
        <v>0</v>
      </c>
      <c r="H787" s="168">
        <v>0</v>
      </c>
      <c r="I787" s="168">
        <v>0</v>
      </c>
      <c r="J787" s="191">
        <v>0</v>
      </c>
      <c r="K787" s="191">
        <v>0</v>
      </c>
      <c r="L787" s="191">
        <v>0</v>
      </c>
      <c r="M787" s="191">
        <v>0</v>
      </c>
      <c r="N787" s="191">
        <v>0</v>
      </c>
      <c r="O787" s="191">
        <v>0</v>
      </c>
    </row>
    <row r="788" spans="1:15" s="156" customFormat="1">
      <c r="A788" s="349"/>
      <c r="B788" s="313"/>
      <c r="C788" s="172" t="s">
        <v>27</v>
      </c>
      <c r="D788" s="167">
        <f>SUM(E788:O788)</f>
        <v>796.65699999999993</v>
      </c>
      <c r="E788" s="168">
        <f>п2!I57</f>
        <v>97.89</v>
      </c>
      <c r="F788" s="168">
        <f>п2!J57</f>
        <v>100</v>
      </c>
      <c r="G788" s="168">
        <f>п2!K57</f>
        <v>49.8</v>
      </c>
      <c r="H788" s="168">
        <f>п2!L57</f>
        <v>50</v>
      </c>
      <c r="I788" s="168">
        <f>п2!M57</f>
        <v>50</v>
      </c>
      <c r="J788" s="191">
        <f>'ПРИЛОЖ 2 к постановлению'!N116</f>
        <v>48.966999999999999</v>
      </c>
      <c r="K788" s="191">
        <f>'ПРИЛОЖ 2 к постановлению'!O116</f>
        <v>50</v>
      </c>
      <c r="L788" s="191">
        <f>'ПРИЛОЖ 2 к постановлению'!P116</f>
        <v>50</v>
      </c>
      <c r="M788" s="191">
        <f>'ПРИЛОЖ 2 к постановлению'!Q116</f>
        <v>100</v>
      </c>
      <c r="N788" s="191">
        <f>'ПРИЛОЖ 2 к постановлению'!R116</f>
        <v>100</v>
      </c>
      <c r="O788" s="191">
        <f>'ПРИЛОЖ 2 к постановлению'!S116</f>
        <v>100</v>
      </c>
    </row>
    <row r="789" spans="1:15" s="156" customFormat="1">
      <c r="A789" s="350"/>
      <c r="B789" s="313"/>
      <c r="C789" s="172" t="s">
        <v>28</v>
      </c>
      <c r="D789" s="167">
        <f t="shared" si="208"/>
        <v>0</v>
      </c>
      <c r="E789" s="168">
        <v>0</v>
      </c>
      <c r="F789" s="168">
        <v>0</v>
      </c>
      <c r="G789" s="168">
        <v>0</v>
      </c>
      <c r="H789" s="168">
        <v>0</v>
      </c>
      <c r="I789" s="168">
        <v>0</v>
      </c>
      <c r="J789" s="191">
        <v>0</v>
      </c>
      <c r="K789" s="191">
        <v>0</v>
      </c>
      <c r="L789" s="191">
        <v>0</v>
      </c>
      <c r="M789" s="191">
        <v>0</v>
      </c>
      <c r="N789" s="191">
        <v>0</v>
      </c>
      <c r="O789" s="191">
        <v>0</v>
      </c>
    </row>
    <row r="790" spans="1:15" s="156" customFormat="1">
      <c r="A790" s="332" t="s">
        <v>117</v>
      </c>
      <c r="B790" s="321" t="s">
        <v>188</v>
      </c>
      <c r="C790" s="173" t="s">
        <v>17</v>
      </c>
      <c r="D790" s="167">
        <f t="shared" si="208"/>
        <v>50</v>
      </c>
      <c r="E790" s="167">
        <f t="shared" ref="E790:O790" si="214">SUM(E791:E794)</f>
        <v>0</v>
      </c>
      <c r="F790" s="167">
        <f t="shared" si="214"/>
        <v>50</v>
      </c>
      <c r="G790" s="167">
        <f t="shared" si="214"/>
        <v>0</v>
      </c>
      <c r="H790" s="167">
        <f t="shared" si="214"/>
        <v>0</v>
      </c>
      <c r="I790" s="167">
        <f t="shared" si="214"/>
        <v>0</v>
      </c>
      <c r="J790" s="190">
        <f t="shared" si="214"/>
        <v>0</v>
      </c>
      <c r="K790" s="190">
        <f t="shared" si="214"/>
        <v>0</v>
      </c>
      <c r="L790" s="190">
        <f t="shared" si="214"/>
        <v>0</v>
      </c>
      <c r="M790" s="190">
        <f t="shared" si="214"/>
        <v>0</v>
      </c>
      <c r="N790" s="190">
        <f t="shared" si="214"/>
        <v>0</v>
      </c>
      <c r="O790" s="190">
        <f t="shared" si="214"/>
        <v>0</v>
      </c>
    </row>
    <row r="791" spans="1:15" s="177" customFormat="1" ht="30">
      <c r="A791" s="333"/>
      <c r="B791" s="322"/>
      <c r="C791" s="60" t="s">
        <v>25</v>
      </c>
      <c r="D791" s="96">
        <f t="shared" si="208"/>
        <v>0</v>
      </c>
      <c r="E791" s="145">
        <v>0</v>
      </c>
      <c r="F791" s="145">
        <v>0</v>
      </c>
      <c r="G791" s="145">
        <v>0</v>
      </c>
      <c r="H791" s="145">
        <v>0</v>
      </c>
      <c r="I791" s="145">
        <v>0</v>
      </c>
      <c r="J791" s="192">
        <v>0</v>
      </c>
      <c r="K791" s="192">
        <v>0</v>
      </c>
      <c r="L791" s="192">
        <v>0</v>
      </c>
      <c r="M791" s="192">
        <v>0</v>
      </c>
      <c r="N791" s="192">
        <v>0</v>
      </c>
      <c r="O791" s="192">
        <v>0</v>
      </c>
    </row>
    <row r="792" spans="1:15" s="177" customFormat="1">
      <c r="A792" s="334"/>
      <c r="B792" s="323"/>
      <c r="C792" s="136" t="s">
        <v>26</v>
      </c>
      <c r="D792" s="127">
        <f t="shared" si="208"/>
        <v>0</v>
      </c>
      <c r="E792" s="35">
        <v>0</v>
      </c>
      <c r="F792" s="35">
        <v>0</v>
      </c>
      <c r="G792" s="35">
        <v>0</v>
      </c>
      <c r="H792" s="35">
        <v>0</v>
      </c>
      <c r="I792" s="35">
        <v>0</v>
      </c>
      <c r="J792" s="192">
        <v>0</v>
      </c>
      <c r="K792" s="192">
        <v>0</v>
      </c>
      <c r="L792" s="192">
        <v>0</v>
      </c>
      <c r="M792" s="192">
        <v>0</v>
      </c>
      <c r="N792" s="192">
        <v>0</v>
      </c>
      <c r="O792" s="192">
        <v>0</v>
      </c>
    </row>
    <row r="793" spans="1:15" s="177" customFormat="1">
      <c r="A793" s="332"/>
      <c r="B793" s="321"/>
      <c r="C793" s="143" t="s">
        <v>27</v>
      </c>
      <c r="D793" s="127">
        <f t="shared" si="208"/>
        <v>50</v>
      </c>
      <c r="E793" s="35">
        <v>0</v>
      </c>
      <c r="F793" s="35">
        <v>50</v>
      </c>
      <c r="G793" s="35">
        <v>0</v>
      </c>
      <c r="H793" s="35">
        <v>0</v>
      </c>
      <c r="I793" s="35">
        <v>0</v>
      </c>
      <c r="J793" s="192">
        <f>п2!N61</f>
        <v>0</v>
      </c>
      <c r="K793" s="192">
        <v>0</v>
      </c>
      <c r="L793" s="192">
        <v>0</v>
      </c>
      <c r="M793" s="192">
        <v>0</v>
      </c>
      <c r="N793" s="192">
        <v>0</v>
      </c>
      <c r="O793" s="192">
        <v>0</v>
      </c>
    </row>
    <row r="794" spans="1:15" s="177" customFormat="1">
      <c r="A794" s="332"/>
      <c r="B794" s="321"/>
      <c r="C794" s="143" t="s">
        <v>28</v>
      </c>
      <c r="D794" s="127">
        <f t="shared" si="208"/>
        <v>0</v>
      </c>
      <c r="E794" s="35">
        <v>0</v>
      </c>
      <c r="F794" s="35">
        <v>0</v>
      </c>
      <c r="G794" s="35">
        <v>0</v>
      </c>
      <c r="H794" s="35">
        <v>0</v>
      </c>
      <c r="I794" s="35">
        <v>0</v>
      </c>
      <c r="J794" s="192">
        <v>0</v>
      </c>
      <c r="K794" s="192">
        <v>0</v>
      </c>
      <c r="L794" s="192">
        <v>0</v>
      </c>
      <c r="M794" s="192">
        <v>0</v>
      </c>
      <c r="N794" s="192">
        <v>0</v>
      </c>
      <c r="O794" s="192">
        <v>0</v>
      </c>
    </row>
    <row r="795" spans="1:15" s="177" customFormat="1">
      <c r="A795" s="335">
        <v>4</v>
      </c>
      <c r="B795" s="339" t="s">
        <v>546</v>
      </c>
      <c r="C795" s="160" t="s">
        <v>17</v>
      </c>
      <c r="D795" s="124">
        <f>SUM(E795:O795)</f>
        <v>363940.18247999996</v>
      </c>
      <c r="E795" s="124">
        <f t="shared" ref="E795:O795" si="215">SUM(E796:E799)</f>
        <v>18435.169999999998</v>
      </c>
      <c r="F795" s="124">
        <f t="shared" si="215"/>
        <v>18934.919999999998</v>
      </c>
      <c r="G795" s="124">
        <f t="shared" si="215"/>
        <v>17062.974000000002</v>
      </c>
      <c r="H795" s="124">
        <f t="shared" si="215"/>
        <v>18933.493999999999</v>
      </c>
      <c r="I795" s="124">
        <f t="shared" si="215"/>
        <v>34603.887999999999</v>
      </c>
      <c r="J795" s="189">
        <f>SUM(J796:J799)</f>
        <v>41679.745000000003</v>
      </c>
      <c r="K795" s="189">
        <f>SUM(K796:K799)</f>
        <v>42876.464999999997</v>
      </c>
      <c r="L795" s="189">
        <f>SUM(L796:L799)</f>
        <v>42323.02448</v>
      </c>
      <c r="M795" s="189">
        <f t="shared" si="215"/>
        <v>45202.224999999999</v>
      </c>
      <c r="N795" s="189">
        <f t="shared" si="215"/>
        <v>42204.224999999999</v>
      </c>
      <c r="O795" s="189">
        <f t="shared" si="215"/>
        <v>41684.052000000003</v>
      </c>
    </row>
    <row r="796" spans="1:15" s="177" customFormat="1" ht="28.5">
      <c r="A796" s="336"/>
      <c r="B796" s="340"/>
      <c r="C796" s="162" t="s">
        <v>25</v>
      </c>
      <c r="D796" s="125">
        <f t="shared" si="208"/>
        <v>0</v>
      </c>
      <c r="E796" s="125">
        <v>0</v>
      </c>
      <c r="F796" s="125">
        <v>0</v>
      </c>
      <c r="G796" s="125">
        <v>0</v>
      </c>
      <c r="H796" s="125">
        <v>0</v>
      </c>
      <c r="I796" s="125">
        <v>0</v>
      </c>
      <c r="J796" s="189">
        <v>0</v>
      </c>
      <c r="K796" s="189">
        <v>0</v>
      </c>
      <c r="L796" s="189">
        <v>0</v>
      </c>
      <c r="M796" s="189">
        <v>0</v>
      </c>
      <c r="N796" s="189">
        <v>0</v>
      </c>
      <c r="O796" s="189">
        <v>0</v>
      </c>
    </row>
    <row r="797" spans="1:15" s="177" customFormat="1">
      <c r="A797" s="337"/>
      <c r="B797" s="339"/>
      <c r="C797" s="160" t="s">
        <v>26</v>
      </c>
      <c r="D797" s="124">
        <f>SUM(E797:O797)</f>
        <v>0</v>
      </c>
      <c r="E797" s="124">
        <v>0</v>
      </c>
      <c r="F797" s="124">
        <v>0</v>
      </c>
      <c r="G797" s="124">
        <v>0</v>
      </c>
      <c r="H797" s="124">
        <v>0</v>
      </c>
      <c r="I797" s="124">
        <v>0</v>
      </c>
      <c r="J797" s="189">
        <v>0</v>
      </c>
      <c r="K797" s="189">
        <v>0</v>
      </c>
      <c r="L797" s="189">
        <v>0</v>
      </c>
      <c r="M797" s="189">
        <v>0</v>
      </c>
      <c r="N797" s="189">
        <v>0</v>
      </c>
      <c r="O797" s="189">
        <v>0</v>
      </c>
    </row>
    <row r="798" spans="1:15" s="177" customFormat="1">
      <c r="A798" s="336"/>
      <c r="B798" s="340"/>
      <c r="C798" s="162" t="s">
        <v>27</v>
      </c>
      <c r="D798" s="125">
        <f>SUM(E798:O798)</f>
        <v>363940.18247999996</v>
      </c>
      <c r="E798" s="125">
        <f t="shared" ref="E798:O798" si="216">SUM(E804+E809+E815+E820)</f>
        <v>18435.169999999998</v>
      </c>
      <c r="F798" s="125">
        <f t="shared" si="216"/>
        <v>18934.919999999998</v>
      </c>
      <c r="G798" s="125">
        <f t="shared" si="216"/>
        <v>17062.974000000002</v>
      </c>
      <c r="H798" s="125">
        <f t="shared" si="216"/>
        <v>18933.493999999999</v>
      </c>
      <c r="I798" s="125">
        <f t="shared" si="216"/>
        <v>34603.887999999999</v>
      </c>
      <c r="J798" s="189">
        <f>SUM(J804+J809+J815+J820)</f>
        <v>41679.745000000003</v>
      </c>
      <c r="K798" s="189">
        <f t="shared" si="216"/>
        <v>42876.464999999997</v>
      </c>
      <c r="L798" s="189">
        <f>SUM(L804+L809+L815+L820)</f>
        <v>42323.02448</v>
      </c>
      <c r="M798" s="189">
        <f t="shared" si="216"/>
        <v>45202.224999999999</v>
      </c>
      <c r="N798" s="189">
        <f t="shared" si="216"/>
        <v>42204.224999999999</v>
      </c>
      <c r="O798" s="189">
        <f t="shared" si="216"/>
        <v>41684.052000000003</v>
      </c>
    </row>
    <row r="799" spans="1:15" s="177" customFormat="1" ht="36.4" customHeight="1">
      <c r="A799" s="338"/>
      <c r="B799" s="339"/>
      <c r="C799" s="160" t="s">
        <v>28</v>
      </c>
      <c r="D799" s="124">
        <f>SUM(E799:O799)</f>
        <v>0</v>
      </c>
      <c r="E799" s="124">
        <v>0</v>
      </c>
      <c r="F799" s="124">
        <v>0</v>
      </c>
      <c r="G799" s="124">
        <v>0</v>
      </c>
      <c r="H799" s="124">
        <v>0</v>
      </c>
      <c r="I799" s="124">
        <v>0</v>
      </c>
      <c r="J799" s="189">
        <v>0</v>
      </c>
      <c r="K799" s="189">
        <v>0</v>
      </c>
      <c r="L799" s="189">
        <v>0</v>
      </c>
      <c r="M799" s="189">
        <v>0</v>
      </c>
      <c r="N799" s="189">
        <v>0</v>
      </c>
      <c r="O799" s="189">
        <v>0</v>
      </c>
    </row>
    <row r="800" spans="1:15" s="177" customFormat="1" ht="42.75">
      <c r="A800" s="138" t="s">
        <v>254</v>
      </c>
      <c r="B800" s="137" t="s">
        <v>118</v>
      </c>
      <c r="C800" s="135"/>
      <c r="D800" s="96">
        <f>SUM(E800:O800)</f>
        <v>120442.09850000001</v>
      </c>
      <c r="E800" s="96">
        <f t="shared" ref="E800:O800" si="217">E801+E806</f>
        <v>7255.6970000000001</v>
      </c>
      <c r="F800" s="96">
        <f t="shared" si="217"/>
        <v>7957.2730000000001</v>
      </c>
      <c r="G800" s="96">
        <f t="shared" si="217"/>
        <v>7311.4939999999997</v>
      </c>
      <c r="H800" s="96">
        <f t="shared" si="217"/>
        <v>7276.6210000000001</v>
      </c>
      <c r="I800" s="96">
        <f t="shared" si="217"/>
        <v>9851.1849999999995</v>
      </c>
      <c r="J800" s="188">
        <f>J801+J806</f>
        <v>11142.048000000001</v>
      </c>
      <c r="K800" s="188">
        <f>K801+K806</f>
        <v>11464.46</v>
      </c>
      <c r="L800" s="188">
        <f t="shared" si="217"/>
        <v>15338.637500000001</v>
      </c>
      <c r="M800" s="188">
        <f t="shared" si="217"/>
        <v>14414.951999999999</v>
      </c>
      <c r="N800" s="188">
        <f t="shared" si="217"/>
        <v>14474.951999999999</v>
      </c>
      <c r="O800" s="188">
        <f t="shared" si="217"/>
        <v>13954.779</v>
      </c>
    </row>
    <row r="801" spans="1:15" s="177" customFormat="1">
      <c r="A801" s="324" t="s">
        <v>255</v>
      </c>
      <c r="B801" s="313" t="s">
        <v>374</v>
      </c>
      <c r="C801" s="173" t="s">
        <v>17</v>
      </c>
      <c r="D801" s="167">
        <f>SUM(E801:O801)</f>
        <v>118319.03050000001</v>
      </c>
      <c r="E801" s="167">
        <f t="shared" ref="E801:O801" si="218">SUM(E802:E805)</f>
        <v>6963</v>
      </c>
      <c r="F801" s="167">
        <f t="shared" si="218"/>
        <v>7015.1509999999998</v>
      </c>
      <c r="G801" s="167">
        <f t="shared" si="218"/>
        <v>6777.366</v>
      </c>
      <c r="H801" s="167">
        <f t="shared" si="218"/>
        <v>6922.5</v>
      </c>
      <c r="I801" s="167">
        <f t="shared" si="218"/>
        <v>9851.1849999999995</v>
      </c>
      <c r="J801" s="190">
        <f>SUM(J802:J805)</f>
        <v>11142.048000000001</v>
      </c>
      <c r="K801" s="190">
        <f>SUM(K802:K805)</f>
        <v>11464.46</v>
      </c>
      <c r="L801" s="190">
        <f t="shared" si="218"/>
        <v>15338.637500000001</v>
      </c>
      <c r="M801" s="190">
        <f>SUM(M802:M805)</f>
        <v>14414.951999999999</v>
      </c>
      <c r="N801" s="190">
        <f t="shared" si="218"/>
        <v>14474.951999999999</v>
      </c>
      <c r="O801" s="190">
        <f t="shared" si="218"/>
        <v>13954.779</v>
      </c>
    </row>
    <row r="802" spans="1:15" s="177" customFormat="1" ht="30">
      <c r="A802" s="325"/>
      <c r="B802" s="329"/>
      <c r="C802" s="175" t="s">
        <v>25</v>
      </c>
      <c r="D802" s="170">
        <f t="shared" ref="D802:D814" si="219">SUM(E802:O802)</f>
        <v>0</v>
      </c>
      <c r="E802" s="176">
        <v>0</v>
      </c>
      <c r="F802" s="176">
        <v>0</v>
      </c>
      <c r="G802" s="176">
        <v>0</v>
      </c>
      <c r="H802" s="176">
        <v>0</v>
      </c>
      <c r="I802" s="176">
        <v>0</v>
      </c>
      <c r="J802" s="191">
        <v>0</v>
      </c>
      <c r="K802" s="191">
        <v>0</v>
      </c>
      <c r="L802" s="191">
        <v>0</v>
      </c>
      <c r="M802" s="191">
        <v>0</v>
      </c>
      <c r="N802" s="191">
        <v>0</v>
      </c>
      <c r="O802" s="191">
        <v>0</v>
      </c>
    </row>
    <row r="803" spans="1:15" s="177" customFormat="1">
      <c r="A803" s="326"/>
      <c r="B803" s="312"/>
      <c r="C803" s="178" t="s">
        <v>26</v>
      </c>
      <c r="D803" s="167">
        <f t="shared" si="219"/>
        <v>0</v>
      </c>
      <c r="E803" s="168">
        <v>0</v>
      </c>
      <c r="F803" s="168">
        <v>0</v>
      </c>
      <c r="G803" s="168">
        <v>0</v>
      </c>
      <c r="H803" s="168">
        <v>0</v>
      </c>
      <c r="I803" s="168">
        <v>0</v>
      </c>
      <c r="J803" s="191">
        <v>0</v>
      </c>
      <c r="K803" s="191">
        <v>0</v>
      </c>
      <c r="L803" s="191">
        <v>0</v>
      </c>
      <c r="M803" s="191">
        <v>0</v>
      </c>
      <c r="N803" s="191">
        <v>0</v>
      </c>
      <c r="O803" s="191">
        <v>0</v>
      </c>
    </row>
    <row r="804" spans="1:15" s="177" customFormat="1">
      <c r="A804" s="327"/>
      <c r="B804" s="313"/>
      <c r="C804" s="172" t="s">
        <v>27</v>
      </c>
      <c r="D804" s="167">
        <f>SUM(E804:O804)</f>
        <v>118319.03050000001</v>
      </c>
      <c r="E804" s="168">
        <f>п2!I64</f>
        <v>6963</v>
      </c>
      <c r="F804" s="168">
        <f>п2!J64</f>
        <v>7015.1509999999998</v>
      </c>
      <c r="G804" s="168">
        <f>п2!K64</f>
        <v>6777.366</v>
      </c>
      <c r="H804" s="168">
        <f>п2!L64</f>
        <v>6922.5</v>
      </c>
      <c r="I804" s="168">
        <f>'ПРИЛОЖ 2 к постановлению'!M123</f>
        <v>9851.1849999999995</v>
      </c>
      <c r="J804" s="191">
        <f>'ПРИЛОЖ 2 к постановлению'!N123</f>
        <v>11142.048000000001</v>
      </c>
      <c r="K804" s="191">
        <f>'ПРИЛОЖ 2 к постановлению'!O123</f>
        <v>11464.46</v>
      </c>
      <c r="L804" s="191">
        <f>'ПРИЛОЖ 2 к постановлению'!P123</f>
        <v>15338.637500000001</v>
      </c>
      <c r="M804" s="191">
        <f>'ПРИЛОЖ 2 к постановлению'!Q123</f>
        <v>14414.951999999999</v>
      </c>
      <c r="N804" s="191">
        <f>'ПРИЛОЖ 2 к постановлению'!R123</f>
        <v>14474.951999999999</v>
      </c>
      <c r="O804" s="191">
        <f>'ПРИЛОЖ 2 к постановлению'!S123</f>
        <v>13954.779</v>
      </c>
    </row>
    <row r="805" spans="1:15" s="177" customFormat="1">
      <c r="A805" s="328"/>
      <c r="B805" s="313"/>
      <c r="C805" s="172" t="s">
        <v>28</v>
      </c>
      <c r="D805" s="167">
        <f t="shared" si="219"/>
        <v>0</v>
      </c>
      <c r="E805" s="168">
        <v>0</v>
      </c>
      <c r="F805" s="168">
        <v>0</v>
      </c>
      <c r="G805" s="168">
        <v>0</v>
      </c>
      <c r="H805" s="168">
        <v>0</v>
      </c>
      <c r="I805" s="168">
        <v>0</v>
      </c>
      <c r="J805" s="191">
        <v>0</v>
      </c>
      <c r="K805" s="191">
        <v>0</v>
      </c>
      <c r="L805" s="191">
        <v>0</v>
      </c>
      <c r="M805" s="191">
        <v>0</v>
      </c>
      <c r="N805" s="191">
        <v>0</v>
      </c>
      <c r="O805" s="191">
        <v>0</v>
      </c>
    </row>
    <row r="806" spans="1:15" s="177" customFormat="1">
      <c r="A806" s="324" t="s">
        <v>256</v>
      </c>
      <c r="B806" s="313" t="s">
        <v>505</v>
      </c>
      <c r="C806" s="173" t="s">
        <v>17</v>
      </c>
      <c r="D806" s="167">
        <f>SUM(E806:O806)</f>
        <v>2123.0680000000002</v>
      </c>
      <c r="E806" s="167">
        <f t="shared" ref="E806:O806" si="220">SUM(E807:E810)</f>
        <v>292.697</v>
      </c>
      <c r="F806" s="167">
        <f t="shared" si="220"/>
        <v>942.12199999999996</v>
      </c>
      <c r="G806" s="167">
        <f t="shared" si="220"/>
        <v>534.12800000000004</v>
      </c>
      <c r="H806" s="167">
        <f t="shared" si="220"/>
        <v>354.12099999999998</v>
      </c>
      <c r="I806" s="167">
        <f t="shared" si="220"/>
        <v>0</v>
      </c>
      <c r="J806" s="190">
        <f t="shared" si="220"/>
        <v>0</v>
      </c>
      <c r="K806" s="190">
        <f t="shared" si="220"/>
        <v>0</v>
      </c>
      <c r="L806" s="190">
        <f t="shared" si="220"/>
        <v>0</v>
      </c>
      <c r="M806" s="190">
        <f t="shared" si="220"/>
        <v>0</v>
      </c>
      <c r="N806" s="190">
        <f t="shared" si="220"/>
        <v>0</v>
      </c>
      <c r="O806" s="190">
        <f t="shared" si="220"/>
        <v>0</v>
      </c>
    </row>
    <row r="807" spans="1:15" s="177" customFormat="1" ht="30">
      <c r="A807" s="325"/>
      <c r="B807" s="329"/>
      <c r="C807" s="175" t="s">
        <v>25</v>
      </c>
      <c r="D807" s="170">
        <f t="shared" si="219"/>
        <v>0</v>
      </c>
      <c r="E807" s="176">
        <v>0</v>
      </c>
      <c r="F807" s="176">
        <v>0</v>
      </c>
      <c r="G807" s="176">
        <v>0</v>
      </c>
      <c r="H807" s="176">
        <v>0</v>
      </c>
      <c r="I807" s="176">
        <v>0</v>
      </c>
      <c r="J807" s="191">
        <v>0</v>
      </c>
      <c r="K807" s="191">
        <v>0</v>
      </c>
      <c r="L807" s="191">
        <v>0</v>
      </c>
      <c r="M807" s="191">
        <v>0</v>
      </c>
      <c r="N807" s="191">
        <v>0</v>
      </c>
      <c r="O807" s="191">
        <v>0</v>
      </c>
    </row>
    <row r="808" spans="1:15" s="156" customFormat="1">
      <c r="A808" s="326"/>
      <c r="B808" s="312"/>
      <c r="C808" s="178" t="s">
        <v>26</v>
      </c>
      <c r="D808" s="167">
        <f t="shared" si="219"/>
        <v>0</v>
      </c>
      <c r="E808" s="168">
        <v>0</v>
      </c>
      <c r="F808" s="168">
        <v>0</v>
      </c>
      <c r="G808" s="168">
        <v>0</v>
      </c>
      <c r="H808" s="168">
        <v>0</v>
      </c>
      <c r="I808" s="168">
        <v>0</v>
      </c>
      <c r="J808" s="191">
        <v>0</v>
      </c>
      <c r="K808" s="191">
        <v>0</v>
      </c>
      <c r="L808" s="191">
        <v>0</v>
      </c>
      <c r="M808" s="191">
        <v>0</v>
      </c>
      <c r="N808" s="191">
        <v>0</v>
      </c>
      <c r="O808" s="191">
        <v>0</v>
      </c>
    </row>
    <row r="809" spans="1:15" s="156" customFormat="1">
      <c r="A809" s="327"/>
      <c r="B809" s="313"/>
      <c r="C809" s="172" t="s">
        <v>27</v>
      </c>
      <c r="D809" s="167">
        <f>SUM(E809:O809)</f>
        <v>2123.0680000000002</v>
      </c>
      <c r="E809" s="168">
        <v>292.697</v>
      </c>
      <c r="F809" s="168">
        <f>п2!J65</f>
        <v>942.12199999999996</v>
      </c>
      <c r="G809" s="168">
        <f>п2!K65</f>
        <v>534.12800000000004</v>
      </c>
      <c r="H809" s="168">
        <f>п2!L65</f>
        <v>354.12099999999998</v>
      </c>
      <c r="I809" s="168">
        <f>п2!M70</f>
        <v>0</v>
      </c>
      <c r="J809" s="191">
        <f>п2!N70</f>
        <v>0</v>
      </c>
      <c r="K809" s="191">
        <v>0</v>
      </c>
      <c r="L809" s="191">
        <v>0</v>
      </c>
      <c r="M809" s="191">
        <v>0</v>
      </c>
      <c r="N809" s="191">
        <v>0</v>
      </c>
      <c r="O809" s="191">
        <v>0</v>
      </c>
    </row>
    <row r="810" spans="1:15" s="156" customFormat="1">
      <c r="A810" s="328"/>
      <c r="B810" s="313"/>
      <c r="C810" s="172" t="s">
        <v>28</v>
      </c>
      <c r="D810" s="167">
        <f t="shared" si="219"/>
        <v>0</v>
      </c>
      <c r="E810" s="168">
        <v>0</v>
      </c>
      <c r="F810" s="168">
        <v>0</v>
      </c>
      <c r="G810" s="168">
        <v>0</v>
      </c>
      <c r="H810" s="168">
        <v>0</v>
      </c>
      <c r="I810" s="168">
        <v>0</v>
      </c>
      <c r="J810" s="191">
        <v>0</v>
      </c>
      <c r="K810" s="191">
        <v>0</v>
      </c>
      <c r="L810" s="191">
        <v>0</v>
      </c>
      <c r="M810" s="191">
        <v>0</v>
      </c>
      <c r="N810" s="191">
        <v>0</v>
      </c>
      <c r="O810" s="191">
        <v>0</v>
      </c>
    </row>
    <row r="811" spans="1:15" s="156" customFormat="1" ht="42.75">
      <c r="A811" s="210" t="s">
        <v>257</v>
      </c>
      <c r="B811" s="198" t="s">
        <v>126</v>
      </c>
      <c r="C811" s="173"/>
      <c r="D811" s="167">
        <f>SUM(E811:O811)</f>
        <v>243498.08398</v>
      </c>
      <c r="E811" s="167">
        <f t="shared" ref="E811:O811" si="221">E812+E817</f>
        <v>11179.473</v>
      </c>
      <c r="F811" s="167">
        <f t="shared" si="221"/>
        <v>10977.647000000001</v>
      </c>
      <c r="G811" s="167">
        <f t="shared" si="221"/>
        <v>9751.48</v>
      </c>
      <c r="H811" s="167">
        <f t="shared" si="221"/>
        <v>11656.873</v>
      </c>
      <c r="I811" s="167">
        <f t="shared" si="221"/>
        <v>24752.703000000001</v>
      </c>
      <c r="J811" s="190">
        <f>J812+J817</f>
        <v>30537.697</v>
      </c>
      <c r="K811" s="190">
        <f>K812+K817</f>
        <v>31412.005000000001</v>
      </c>
      <c r="L811" s="190">
        <f>L812+L817</f>
        <v>26984.386979999999</v>
      </c>
      <c r="M811" s="190">
        <f>M812+M817</f>
        <v>30787.273000000001</v>
      </c>
      <c r="N811" s="190">
        <f t="shared" si="221"/>
        <v>27729.273000000001</v>
      </c>
      <c r="O811" s="190">
        <f t="shared" si="221"/>
        <v>27729.273000000001</v>
      </c>
    </row>
    <row r="812" spans="1:15" s="156" customFormat="1">
      <c r="A812" s="330" t="s">
        <v>120</v>
      </c>
      <c r="B812" s="329" t="s">
        <v>375</v>
      </c>
      <c r="C812" s="169" t="s">
        <v>17</v>
      </c>
      <c r="D812" s="170">
        <f>SUM(E812:O812)</f>
        <v>238266.49598000001</v>
      </c>
      <c r="E812" s="170">
        <f t="shared" ref="E812:O812" si="222">SUM(E813:E816)</f>
        <v>9732.85</v>
      </c>
      <c r="F812" s="170">
        <f t="shared" si="222"/>
        <v>8910.4040000000005</v>
      </c>
      <c r="G812" s="170">
        <f t="shared" si="222"/>
        <v>8801.9709999999995</v>
      </c>
      <c r="H812" s="170">
        <f t="shared" si="222"/>
        <v>10888.66</v>
      </c>
      <c r="I812" s="170">
        <f t="shared" si="222"/>
        <v>24752.703000000001</v>
      </c>
      <c r="J812" s="190">
        <f>SUM(J813:J816)</f>
        <v>30537.697</v>
      </c>
      <c r="K812" s="190">
        <f>SUM(K813:K816)</f>
        <v>31412.005000000001</v>
      </c>
      <c r="L812" s="190">
        <f>SUM(L813:L816)</f>
        <v>26984.386979999999</v>
      </c>
      <c r="M812" s="190">
        <f>SUM(M813:M816)</f>
        <v>30787.273000000001</v>
      </c>
      <c r="N812" s="190">
        <f t="shared" si="222"/>
        <v>27729.273000000001</v>
      </c>
      <c r="O812" s="190">
        <f t="shared" si="222"/>
        <v>27729.273000000001</v>
      </c>
    </row>
    <row r="813" spans="1:15" s="156" customFormat="1" ht="30">
      <c r="A813" s="331"/>
      <c r="B813" s="313"/>
      <c r="C813" s="172" t="s">
        <v>25</v>
      </c>
      <c r="D813" s="167">
        <f t="shared" si="219"/>
        <v>0</v>
      </c>
      <c r="E813" s="168">
        <v>0</v>
      </c>
      <c r="F813" s="168">
        <v>0</v>
      </c>
      <c r="G813" s="168">
        <v>0</v>
      </c>
      <c r="H813" s="168">
        <v>0</v>
      </c>
      <c r="I813" s="168">
        <v>0</v>
      </c>
      <c r="J813" s="191">
        <v>0</v>
      </c>
      <c r="K813" s="191">
        <v>0</v>
      </c>
      <c r="L813" s="191">
        <v>0</v>
      </c>
      <c r="M813" s="191">
        <v>0</v>
      </c>
      <c r="N813" s="191">
        <v>0</v>
      </c>
      <c r="O813" s="191">
        <v>0</v>
      </c>
    </row>
    <row r="814" spans="1:15" s="156" customFormat="1">
      <c r="A814" s="331"/>
      <c r="B814" s="313"/>
      <c r="C814" s="172" t="s">
        <v>26</v>
      </c>
      <c r="D814" s="167">
        <f t="shared" si="219"/>
        <v>0</v>
      </c>
      <c r="E814" s="168">
        <v>0</v>
      </c>
      <c r="F814" s="168">
        <v>0</v>
      </c>
      <c r="G814" s="168">
        <v>0</v>
      </c>
      <c r="H814" s="168">
        <v>0</v>
      </c>
      <c r="I814" s="168">
        <v>0</v>
      </c>
      <c r="J814" s="191">
        <v>0</v>
      </c>
      <c r="K814" s="191">
        <v>0</v>
      </c>
      <c r="L814" s="191">
        <v>0</v>
      </c>
      <c r="M814" s="191">
        <v>0</v>
      </c>
      <c r="N814" s="191">
        <v>0</v>
      </c>
      <c r="O814" s="191">
        <v>0</v>
      </c>
    </row>
    <row r="815" spans="1:15" s="156" customFormat="1">
      <c r="A815" s="331"/>
      <c r="B815" s="313"/>
      <c r="C815" s="172" t="s">
        <v>27</v>
      </c>
      <c r="D815" s="167">
        <f>SUM(E815:O815)</f>
        <v>238266.49598000001</v>
      </c>
      <c r="E815" s="168">
        <f>п2!I67</f>
        <v>9732.85</v>
      </c>
      <c r="F815" s="168">
        <f>п2!J67</f>
        <v>8910.4040000000005</v>
      </c>
      <c r="G815" s="168">
        <f>п2!K67</f>
        <v>8801.9709999999995</v>
      </c>
      <c r="H815" s="168">
        <v>10888.66</v>
      </c>
      <c r="I815" s="168">
        <f>'ПРИЛОЖ 2 к постановлению'!M126</f>
        <v>24752.703000000001</v>
      </c>
      <c r="J815" s="191">
        <f>'ПРИЛОЖ 2 к постановлению'!N126</f>
        <v>30537.697</v>
      </c>
      <c r="K815" s="191">
        <f>'ПРИЛОЖ 2 к постановлению'!O126</f>
        <v>31412.005000000001</v>
      </c>
      <c r="L815" s="191">
        <f>'ПРИЛОЖ 2 к постановлению'!P126</f>
        <v>26984.386979999999</v>
      </c>
      <c r="M815" s="191">
        <f>'ПРИЛОЖ 2 к постановлению'!Q126</f>
        <v>30787.273000000001</v>
      </c>
      <c r="N815" s="191">
        <f>'ПРИЛОЖ 2 к постановлению'!R126</f>
        <v>27729.273000000001</v>
      </c>
      <c r="O815" s="191">
        <f>'ПРИЛОЖ 2 к постановлению'!S126</f>
        <v>27729.273000000001</v>
      </c>
    </row>
    <row r="816" spans="1:15" s="156" customFormat="1">
      <c r="A816" s="331"/>
      <c r="B816" s="313"/>
      <c r="C816" s="172" t="s">
        <v>28</v>
      </c>
      <c r="D816" s="167">
        <f t="shared" ref="D816:D821" si="223">SUM(E816:O816)</f>
        <v>0</v>
      </c>
      <c r="E816" s="168">
        <v>0</v>
      </c>
      <c r="F816" s="168">
        <v>0</v>
      </c>
      <c r="G816" s="168">
        <v>0</v>
      </c>
      <c r="H816" s="168">
        <v>0</v>
      </c>
      <c r="I816" s="168">
        <v>0</v>
      </c>
      <c r="J816" s="191">
        <v>0</v>
      </c>
      <c r="K816" s="191">
        <v>0</v>
      </c>
      <c r="L816" s="191">
        <v>0</v>
      </c>
      <c r="M816" s="191">
        <v>0</v>
      </c>
      <c r="N816" s="191">
        <v>0</v>
      </c>
      <c r="O816" s="191">
        <v>0</v>
      </c>
    </row>
    <row r="817" spans="1:15" s="156" customFormat="1">
      <c r="A817" s="318" t="s">
        <v>122</v>
      </c>
      <c r="B817" s="321" t="s">
        <v>506</v>
      </c>
      <c r="C817" s="173" t="s">
        <v>17</v>
      </c>
      <c r="D817" s="167">
        <f>SUM(E817:O817)</f>
        <v>5231.5879999999997</v>
      </c>
      <c r="E817" s="167">
        <f t="shared" ref="E817:O817" si="224">SUM(E818:E821)</f>
        <v>1446.623</v>
      </c>
      <c r="F817" s="167">
        <f t="shared" si="224"/>
        <v>2067.2429999999999</v>
      </c>
      <c r="G817" s="167">
        <f t="shared" si="224"/>
        <v>949.50900000000001</v>
      </c>
      <c r="H817" s="167">
        <f t="shared" si="224"/>
        <v>768.21299999999997</v>
      </c>
      <c r="I817" s="167">
        <f t="shared" si="224"/>
        <v>0</v>
      </c>
      <c r="J817" s="190">
        <f t="shared" si="224"/>
        <v>0</v>
      </c>
      <c r="K817" s="190">
        <f t="shared" si="224"/>
        <v>0</v>
      </c>
      <c r="L817" s="190">
        <f t="shared" si="224"/>
        <v>0</v>
      </c>
      <c r="M817" s="190">
        <f t="shared" si="224"/>
        <v>0</v>
      </c>
      <c r="N817" s="190">
        <f t="shared" si="224"/>
        <v>0</v>
      </c>
      <c r="O817" s="190">
        <f t="shared" si="224"/>
        <v>0</v>
      </c>
    </row>
    <row r="818" spans="1:15" s="156" customFormat="1" ht="30">
      <c r="A818" s="319"/>
      <c r="B818" s="322"/>
      <c r="C818" s="60" t="s">
        <v>25</v>
      </c>
      <c r="D818" s="96">
        <f t="shared" si="223"/>
        <v>0</v>
      </c>
      <c r="E818" s="145">
        <v>0</v>
      </c>
      <c r="F818" s="145">
        <v>0</v>
      </c>
      <c r="G818" s="145">
        <v>0</v>
      </c>
      <c r="H818" s="145">
        <v>0</v>
      </c>
      <c r="I818" s="145">
        <v>0</v>
      </c>
      <c r="J818" s="192">
        <v>0</v>
      </c>
      <c r="K818" s="192">
        <v>0</v>
      </c>
      <c r="L818" s="192">
        <v>0</v>
      </c>
      <c r="M818" s="192">
        <v>0</v>
      </c>
      <c r="N818" s="192">
        <v>0</v>
      </c>
      <c r="O818" s="192">
        <v>0</v>
      </c>
    </row>
    <row r="819" spans="1:15" s="156" customFormat="1">
      <c r="A819" s="320"/>
      <c r="B819" s="323"/>
      <c r="C819" s="136" t="s">
        <v>26</v>
      </c>
      <c r="D819" s="127">
        <f t="shared" si="223"/>
        <v>0</v>
      </c>
      <c r="E819" s="35">
        <v>0</v>
      </c>
      <c r="F819" s="35">
        <v>0</v>
      </c>
      <c r="G819" s="35">
        <v>0</v>
      </c>
      <c r="H819" s="35">
        <v>0</v>
      </c>
      <c r="I819" s="35">
        <v>0</v>
      </c>
      <c r="J819" s="192">
        <v>0</v>
      </c>
      <c r="K819" s="192">
        <v>0</v>
      </c>
      <c r="L819" s="192">
        <v>0</v>
      </c>
      <c r="M819" s="192">
        <v>0</v>
      </c>
      <c r="N819" s="192">
        <v>0</v>
      </c>
      <c r="O819" s="192">
        <v>0</v>
      </c>
    </row>
    <row r="820" spans="1:15" s="156" customFormat="1">
      <c r="A820" s="318"/>
      <c r="B820" s="321"/>
      <c r="C820" s="136" t="s">
        <v>27</v>
      </c>
      <c r="D820" s="127">
        <f>SUM(E820:O820)</f>
        <v>5231.5879999999997</v>
      </c>
      <c r="E820" s="35">
        <v>1446.623</v>
      </c>
      <c r="F820" s="35">
        <f>п2!J68</f>
        <v>2067.2429999999999</v>
      </c>
      <c r="G820" s="35">
        <f>п2!K68</f>
        <v>949.50900000000001</v>
      </c>
      <c r="H820" s="35">
        <v>768.21299999999997</v>
      </c>
      <c r="I820" s="35">
        <v>0</v>
      </c>
      <c r="J820" s="192">
        <v>0</v>
      </c>
      <c r="K820" s="192">
        <v>0</v>
      </c>
      <c r="L820" s="192">
        <v>0</v>
      </c>
      <c r="M820" s="192">
        <v>0</v>
      </c>
      <c r="N820" s="192">
        <v>0</v>
      </c>
      <c r="O820" s="192">
        <v>0</v>
      </c>
    </row>
    <row r="821" spans="1:15" s="156" customFormat="1">
      <c r="A821" s="318"/>
      <c r="B821" s="321"/>
      <c r="C821" s="143" t="s">
        <v>28</v>
      </c>
      <c r="D821" s="127">
        <f t="shared" si="223"/>
        <v>0</v>
      </c>
      <c r="E821" s="35">
        <v>0</v>
      </c>
      <c r="F821" s="35">
        <v>0</v>
      </c>
      <c r="G821" s="35">
        <v>0</v>
      </c>
      <c r="H821" s="35">
        <v>0</v>
      </c>
      <c r="I821" s="35">
        <v>0</v>
      </c>
      <c r="J821" s="192">
        <v>0</v>
      </c>
      <c r="K821" s="192">
        <v>0</v>
      </c>
      <c r="L821" s="192">
        <v>0</v>
      </c>
      <c r="M821" s="192">
        <v>0</v>
      </c>
      <c r="N821" s="192">
        <v>0</v>
      </c>
      <c r="O821" s="192">
        <v>0</v>
      </c>
    </row>
    <row r="822" spans="1:15" s="156" customFormat="1">
      <c r="A822" s="149"/>
      <c r="B822" s="150"/>
      <c r="C822" s="150"/>
      <c r="D822" s="151"/>
      <c r="E822" s="130"/>
      <c r="F822" s="130"/>
      <c r="G822" s="130"/>
      <c r="H822" s="130"/>
      <c r="I822" s="130"/>
      <c r="J822" s="193"/>
      <c r="K822" s="193"/>
      <c r="L822" s="193"/>
      <c r="M822" s="193"/>
      <c r="N822" s="193"/>
      <c r="O822" s="193"/>
    </row>
    <row r="823" spans="1:15" s="156" customFormat="1">
      <c r="A823" s="152"/>
      <c r="B823" s="153"/>
      <c r="C823" s="153"/>
      <c r="D823" s="154"/>
      <c r="E823" s="154"/>
      <c r="F823" s="154"/>
      <c r="G823" s="154"/>
      <c r="H823" s="154"/>
      <c r="I823" s="155"/>
      <c r="J823" s="194"/>
      <c r="K823" s="194"/>
      <c r="L823" s="194"/>
      <c r="M823" s="242"/>
      <c r="N823" s="242"/>
      <c r="O823" s="242"/>
    </row>
    <row r="824" spans="1:15" s="156" customFormat="1">
      <c r="A824" s="380" t="s">
        <v>478</v>
      </c>
      <c r="B824" s="381"/>
      <c r="C824" s="381"/>
      <c r="D824" s="381"/>
      <c r="E824" s="381"/>
      <c r="F824" s="381"/>
      <c r="G824" s="381"/>
      <c r="H824" s="381"/>
      <c r="I824" s="381"/>
      <c r="J824" s="381"/>
      <c r="K824" s="381"/>
      <c r="L824" s="381"/>
      <c r="M824" s="381"/>
      <c r="N824" s="381"/>
      <c r="O824" s="381"/>
    </row>
    <row r="825" spans="1:15" s="156" customFormat="1">
      <c r="D825" s="157"/>
      <c r="E825" s="157"/>
      <c r="F825" s="157"/>
      <c r="G825" s="157"/>
      <c r="H825" s="157"/>
      <c r="I825" s="158"/>
      <c r="J825" s="194"/>
      <c r="K825" s="194"/>
      <c r="L825" s="194"/>
      <c r="M825" s="242"/>
      <c r="N825" s="242"/>
      <c r="O825" s="242"/>
    </row>
    <row r="826" spans="1:15" s="156" customFormat="1">
      <c r="D826" s="157"/>
      <c r="E826" s="157"/>
      <c r="F826" s="157"/>
      <c r="G826" s="157"/>
      <c r="H826" s="157"/>
      <c r="I826" s="158"/>
      <c r="J826" s="194"/>
      <c r="K826" s="194"/>
      <c r="L826" s="194"/>
      <c r="M826" s="242"/>
      <c r="N826" s="242"/>
      <c r="O826" s="242"/>
    </row>
    <row r="827" spans="1:15" s="156" customFormat="1">
      <c r="D827" s="157"/>
      <c r="E827" s="157"/>
      <c r="F827" s="157"/>
      <c r="G827" s="157"/>
      <c r="H827" s="157"/>
      <c r="I827" s="158"/>
      <c r="J827" s="194"/>
      <c r="K827" s="194"/>
      <c r="L827" s="194"/>
      <c r="M827" s="242"/>
      <c r="N827" s="242"/>
      <c r="O827" s="242"/>
    </row>
    <row r="828" spans="1:15">
      <c r="A828" s="156"/>
      <c r="B828" s="156"/>
      <c r="C828" s="156"/>
      <c r="D828" s="157"/>
      <c r="E828" s="157"/>
      <c r="F828" s="157"/>
      <c r="G828" s="157"/>
      <c r="H828" s="157"/>
      <c r="I828" s="158"/>
      <c r="J828" s="194"/>
      <c r="K828" s="194"/>
      <c r="L828" s="194"/>
      <c r="M828" s="242"/>
      <c r="N828" s="242"/>
      <c r="O828" s="242"/>
    </row>
    <row r="829" spans="1:15">
      <c r="A829" s="156"/>
      <c r="B829" s="156"/>
      <c r="C829" s="156"/>
      <c r="D829" s="157"/>
      <c r="E829" s="157"/>
      <c r="F829" s="157"/>
      <c r="G829" s="157"/>
      <c r="H829" s="157"/>
      <c r="I829" s="158"/>
      <c r="J829" s="194"/>
      <c r="K829" s="194"/>
      <c r="L829" s="194"/>
      <c r="M829" s="242"/>
      <c r="N829" s="242"/>
      <c r="O829" s="242"/>
    </row>
    <row r="830" spans="1:15">
      <c r="A830" s="156"/>
      <c r="B830" s="156"/>
      <c r="C830" s="156"/>
      <c r="D830" s="157"/>
      <c r="E830" s="157"/>
      <c r="F830" s="157"/>
      <c r="G830" s="157"/>
      <c r="H830" s="157"/>
      <c r="I830" s="158"/>
      <c r="J830" s="194"/>
      <c r="K830" s="194"/>
      <c r="L830" s="194"/>
      <c r="M830" s="242"/>
      <c r="N830" s="242"/>
      <c r="O830" s="242"/>
    </row>
    <row r="831" spans="1:15">
      <c r="A831" s="156"/>
      <c r="B831" s="156"/>
      <c r="C831" s="156"/>
      <c r="D831" s="157"/>
      <c r="E831" s="157"/>
      <c r="F831" s="157"/>
      <c r="G831" s="157"/>
      <c r="H831" s="157"/>
      <c r="I831" s="158"/>
      <c r="J831" s="194"/>
      <c r="K831" s="194"/>
      <c r="L831" s="194"/>
      <c r="M831" s="242"/>
      <c r="N831" s="242"/>
      <c r="O831" s="242"/>
    </row>
    <row r="832" spans="1:15">
      <c r="A832" s="156"/>
      <c r="B832" s="156"/>
      <c r="C832" s="156"/>
      <c r="D832" s="157"/>
      <c r="E832" s="157"/>
      <c r="F832" s="157"/>
      <c r="G832" s="157"/>
      <c r="H832" s="157"/>
      <c r="I832" s="158"/>
      <c r="J832" s="194"/>
      <c r="K832" s="194"/>
      <c r="L832" s="194"/>
      <c r="M832" s="242"/>
      <c r="N832" s="242"/>
      <c r="O832" s="242"/>
    </row>
    <row r="833" spans="1:15">
      <c r="A833" s="156"/>
      <c r="B833" s="156"/>
      <c r="C833" s="156"/>
      <c r="D833" s="157"/>
      <c r="E833" s="157"/>
      <c r="F833" s="157"/>
      <c r="G833" s="157"/>
      <c r="H833" s="157"/>
      <c r="I833" s="158"/>
      <c r="J833" s="194"/>
      <c r="K833" s="194"/>
      <c r="L833" s="194"/>
      <c r="M833" s="242"/>
      <c r="N833" s="242"/>
      <c r="O833" s="242"/>
    </row>
    <row r="834" spans="1:15">
      <c r="A834" s="156"/>
      <c r="B834" s="156"/>
      <c r="C834" s="156"/>
      <c r="D834" s="157"/>
      <c r="E834" s="157"/>
      <c r="F834" s="157"/>
      <c r="G834" s="157"/>
      <c r="H834" s="157"/>
      <c r="I834" s="158"/>
      <c r="J834" s="194"/>
      <c r="K834" s="194"/>
      <c r="L834" s="194"/>
      <c r="M834" s="242"/>
      <c r="N834" s="242"/>
      <c r="O834" s="242"/>
    </row>
    <row r="835" spans="1:15">
      <c r="A835" s="156"/>
      <c r="B835" s="156"/>
      <c r="C835" s="156"/>
      <c r="D835" s="157"/>
      <c r="E835" s="157"/>
      <c r="F835" s="157"/>
      <c r="G835" s="157"/>
      <c r="H835" s="157"/>
      <c r="I835" s="158"/>
      <c r="J835" s="194"/>
      <c r="K835" s="194"/>
      <c r="L835" s="194"/>
      <c r="M835" s="242"/>
      <c r="N835" s="242"/>
      <c r="O835" s="242"/>
    </row>
    <row r="836" spans="1:15">
      <c r="A836" s="156"/>
      <c r="B836" s="156"/>
      <c r="C836" s="156"/>
      <c r="D836" s="157"/>
      <c r="E836" s="157"/>
      <c r="F836" s="157"/>
      <c r="G836" s="157"/>
      <c r="H836" s="157"/>
      <c r="I836" s="158"/>
      <c r="J836" s="194"/>
      <c r="K836" s="194"/>
      <c r="L836" s="194"/>
      <c r="M836" s="242"/>
      <c r="N836" s="242"/>
      <c r="O836" s="242"/>
    </row>
    <row r="837" spans="1:15">
      <c r="A837" s="156"/>
      <c r="B837" s="156"/>
      <c r="C837" s="156"/>
      <c r="D837" s="157"/>
      <c r="E837" s="157"/>
      <c r="F837" s="157"/>
      <c r="G837" s="157"/>
      <c r="H837" s="157"/>
      <c r="I837" s="158"/>
      <c r="J837" s="194"/>
      <c r="K837" s="194"/>
      <c r="L837" s="194"/>
      <c r="M837" s="242"/>
      <c r="N837" s="242"/>
      <c r="O837" s="242"/>
    </row>
    <row r="838" spans="1:15">
      <c r="A838" s="156"/>
      <c r="B838" s="156"/>
      <c r="C838" s="156"/>
      <c r="D838" s="157"/>
      <c r="E838" s="157"/>
      <c r="F838" s="157"/>
      <c r="G838" s="157"/>
      <c r="H838" s="157"/>
      <c r="I838" s="158"/>
      <c r="J838" s="194"/>
      <c r="K838" s="194"/>
      <c r="L838" s="194"/>
      <c r="M838" s="242"/>
      <c r="N838" s="242"/>
      <c r="O838" s="242"/>
    </row>
    <row r="839" spans="1:15">
      <c r="A839" s="156"/>
      <c r="B839" s="156"/>
      <c r="C839" s="156"/>
      <c r="D839" s="157"/>
      <c r="E839" s="157"/>
      <c r="F839" s="157"/>
      <c r="G839" s="157"/>
      <c r="H839" s="157"/>
      <c r="I839" s="158"/>
      <c r="J839" s="194"/>
      <c r="K839" s="194"/>
      <c r="L839" s="194"/>
      <c r="M839" s="242"/>
      <c r="N839" s="242"/>
      <c r="O839" s="242"/>
    </row>
    <row r="840" spans="1:15">
      <c r="A840" s="156"/>
      <c r="B840" s="156"/>
      <c r="C840" s="156"/>
      <c r="D840" s="157"/>
      <c r="E840" s="157"/>
      <c r="F840" s="157"/>
      <c r="G840" s="157"/>
      <c r="H840" s="157"/>
      <c r="I840" s="158"/>
      <c r="J840" s="194"/>
      <c r="K840" s="194"/>
      <c r="L840" s="194"/>
      <c r="M840" s="242"/>
      <c r="N840" s="242"/>
      <c r="O840" s="242"/>
    </row>
    <row r="841" spans="1:15">
      <c r="A841" s="156"/>
      <c r="B841" s="156"/>
      <c r="C841" s="156"/>
      <c r="D841" s="157"/>
      <c r="E841" s="157"/>
      <c r="F841" s="157"/>
      <c r="G841" s="157"/>
      <c r="H841" s="157"/>
      <c r="I841" s="158"/>
      <c r="J841" s="194"/>
      <c r="K841" s="194"/>
      <c r="L841" s="194"/>
      <c r="M841" s="242"/>
      <c r="N841" s="242"/>
      <c r="O841" s="242"/>
    </row>
    <row r="842" spans="1:15">
      <c r="A842" s="156"/>
      <c r="B842" s="156"/>
      <c r="C842" s="156"/>
      <c r="D842" s="157"/>
      <c r="E842" s="157"/>
      <c r="F842" s="157"/>
      <c r="G842" s="157"/>
      <c r="H842" s="157"/>
      <c r="I842" s="158"/>
      <c r="J842" s="194"/>
      <c r="K842" s="194"/>
      <c r="L842" s="194"/>
      <c r="M842" s="242"/>
      <c r="N842" s="242"/>
      <c r="O842" s="242"/>
    </row>
    <row r="843" spans="1:15">
      <c r="A843" s="156"/>
      <c r="B843" s="156"/>
      <c r="C843" s="156"/>
      <c r="D843" s="157"/>
      <c r="E843" s="157"/>
      <c r="F843" s="157"/>
      <c r="G843" s="157"/>
      <c r="H843" s="157"/>
      <c r="I843" s="158"/>
      <c r="J843" s="194"/>
      <c r="K843" s="194"/>
      <c r="L843" s="194"/>
      <c r="M843" s="242"/>
      <c r="N843" s="242"/>
      <c r="O843" s="242"/>
    </row>
    <row r="844" spans="1:15">
      <c r="A844" s="156"/>
      <c r="B844" s="156"/>
      <c r="C844" s="156"/>
      <c r="D844" s="156"/>
      <c r="E844" s="156"/>
      <c r="F844" s="156"/>
      <c r="G844" s="156"/>
      <c r="H844" s="156"/>
      <c r="I844" s="146"/>
      <c r="J844" s="195"/>
      <c r="K844" s="195"/>
      <c r="L844" s="195"/>
      <c r="M844" s="243"/>
      <c r="N844" s="243"/>
      <c r="O844" s="243"/>
    </row>
    <row r="845" spans="1:15">
      <c r="A845" s="156"/>
      <c r="B845" s="156"/>
      <c r="C845" s="156"/>
      <c r="D845" s="156"/>
      <c r="E845" s="156"/>
      <c r="F845" s="156"/>
      <c r="G845" s="156"/>
      <c r="H845" s="156"/>
      <c r="I845" s="146"/>
      <c r="J845" s="195"/>
      <c r="K845" s="195"/>
      <c r="L845" s="195"/>
      <c r="M845" s="243"/>
      <c r="N845" s="243"/>
      <c r="O845" s="243"/>
    </row>
    <row r="846" spans="1:15">
      <c r="A846" s="156"/>
      <c r="B846" s="156"/>
      <c r="C846" s="156"/>
      <c r="D846" s="156"/>
      <c r="E846" s="156"/>
      <c r="F846" s="156"/>
      <c r="G846" s="156"/>
      <c r="H846" s="156"/>
      <c r="I846" s="146"/>
      <c r="J846" s="195"/>
      <c r="K846" s="195"/>
      <c r="L846" s="195"/>
      <c r="M846" s="243"/>
      <c r="N846" s="243"/>
      <c r="O846" s="243"/>
    </row>
    <row r="847" spans="1:15">
      <c r="A847" s="156"/>
      <c r="B847" s="156"/>
      <c r="C847" s="156"/>
      <c r="D847" s="156"/>
      <c r="E847" s="156"/>
      <c r="F847" s="156"/>
      <c r="G847" s="156"/>
      <c r="H847" s="156"/>
      <c r="I847" s="146"/>
      <c r="J847" s="195"/>
      <c r="K847" s="195"/>
      <c r="L847" s="195"/>
      <c r="M847" s="243"/>
      <c r="N847" s="243"/>
      <c r="O847" s="243"/>
    </row>
    <row r="848" spans="1:15">
      <c r="A848" s="156"/>
      <c r="B848" s="156"/>
      <c r="C848" s="156"/>
      <c r="D848" s="156"/>
      <c r="E848" s="156"/>
      <c r="F848" s="156"/>
      <c r="G848" s="156"/>
      <c r="H848" s="156"/>
      <c r="I848" s="146"/>
      <c r="J848" s="195"/>
      <c r="K848" s="195"/>
      <c r="L848" s="195"/>
      <c r="M848" s="243"/>
      <c r="N848" s="243"/>
      <c r="O848" s="243"/>
    </row>
    <row r="849" spans="1:15">
      <c r="A849" s="156"/>
      <c r="B849" s="156"/>
      <c r="C849" s="156"/>
      <c r="D849" s="156"/>
      <c r="E849" s="156"/>
      <c r="F849" s="156"/>
      <c r="G849" s="156"/>
      <c r="H849" s="156"/>
      <c r="I849" s="146"/>
      <c r="J849" s="195"/>
      <c r="K849" s="195"/>
      <c r="L849" s="195"/>
      <c r="M849" s="243"/>
      <c r="N849" s="243"/>
      <c r="O849" s="243"/>
    </row>
    <row r="850" spans="1:15">
      <c r="A850" s="156"/>
      <c r="B850" s="156"/>
      <c r="C850" s="156"/>
      <c r="D850" s="156"/>
      <c r="E850" s="156"/>
      <c r="F850" s="156"/>
      <c r="G850" s="156"/>
      <c r="H850" s="156"/>
      <c r="I850" s="146"/>
      <c r="J850" s="195"/>
      <c r="K850" s="195"/>
      <c r="L850" s="195"/>
      <c r="M850" s="243"/>
      <c r="N850" s="243"/>
      <c r="O850" s="243"/>
    </row>
    <row r="851" spans="1:15">
      <c r="A851" s="156"/>
      <c r="B851" s="156"/>
      <c r="C851" s="156"/>
      <c r="D851" s="156"/>
      <c r="E851" s="156"/>
      <c r="F851" s="156"/>
      <c r="G851" s="156"/>
      <c r="H851" s="156"/>
      <c r="I851" s="146"/>
      <c r="J851" s="195"/>
      <c r="K851" s="195"/>
      <c r="L851" s="195"/>
      <c r="M851" s="243"/>
      <c r="N851" s="243"/>
      <c r="O851" s="243"/>
    </row>
    <row r="852" spans="1:15">
      <c r="A852" s="156"/>
      <c r="B852" s="156"/>
      <c r="C852" s="156"/>
      <c r="D852" s="156"/>
      <c r="E852" s="156"/>
      <c r="F852" s="156"/>
      <c r="G852" s="156"/>
      <c r="H852" s="156"/>
      <c r="I852" s="146"/>
      <c r="J852" s="195"/>
      <c r="K852" s="195"/>
      <c r="L852" s="195"/>
      <c r="M852" s="243"/>
      <c r="N852" s="243"/>
      <c r="O852" s="243"/>
    </row>
    <row r="853" spans="1:15">
      <c r="A853" s="156"/>
      <c r="B853" s="156"/>
      <c r="C853" s="156"/>
      <c r="D853" s="156"/>
      <c r="E853" s="156"/>
      <c r="F853" s="156"/>
      <c r="G853" s="156"/>
      <c r="H853" s="156"/>
      <c r="I853" s="146"/>
      <c r="J853" s="195"/>
      <c r="K853" s="195"/>
      <c r="L853" s="195"/>
      <c r="M853" s="243"/>
      <c r="N853" s="243"/>
      <c r="O853" s="243"/>
    </row>
    <row r="854" spans="1:15">
      <c r="A854" s="156"/>
      <c r="B854" s="156"/>
      <c r="C854" s="156"/>
      <c r="D854" s="156"/>
      <c r="E854" s="156"/>
      <c r="F854" s="156"/>
      <c r="G854" s="156"/>
      <c r="H854" s="156"/>
      <c r="I854" s="146"/>
      <c r="J854" s="195"/>
      <c r="K854" s="195"/>
      <c r="L854" s="195"/>
      <c r="M854" s="243"/>
      <c r="N854" s="243"/>
      <c r="O854" s="243"/>
    </row>
    <row r="855" spans="1:15">
      <c r="A855" s="156"/>
      <c r="B855" s="156"/>
      <c r="C855" s="156"/>
      <c r="D855" s="156"/>
      <c r="E855" s="156"/>
      <c r="F855" s="156"/>
      <c r="G855" s="156"/>
      <c r="H855" s="156"/>
      <c r="I855" s="146"/>
      <c r="J855" s="195"/>
      <c r="K855" s="195"/>
      <c r="L855" s="195"/>
      <c r="M855" s="243"/>
      <c r="N855" s="243"/>
      <c r="O855" s="243"/>
    </row>
    <row r="856" spans="1:15">
      <c r="A856" s="156"/>
      <c r="B856" s="156"/>
      <c r="C856" s="156"/>
      <c r="D856" s="156"/>
      <c r="E856" s="156"/>
      <c r="F856" s="156"/>
      <c r="G856" s="156"/>
      <c r="H856" s="156"/>
      <c r="I856" s="146"/>
      <c r="J856" s="195"/>
      <c r="K856" s="195"/>
      <c r="L856" s="195"/>
      <c r="M856" s="243"/>
      <c r="N856" s="243"/>
      <c r="O856" s="243"/>
    </row>
    <row r="857" spans="1:15">
      <c r="A857" s="156"/>
      <c r="B857" s="156"/>
      <c r="C857" s="156"/>
      <c r="D857" s="156"/>
      <c r="E857" s="156"/>
      <c r="F857" s="156"/>
      <c r="G857" s="156"/>
      <c r="H857" s="156"/>
      <c r="I857" s="146"/>
      <c r="J857" s="195"/>
      <c r="K857" s="195"/>
      <c r="L857" s="195"/>
      <c r="M857" s="243"/>
      <c r="N857" s="243"/>
      <c r="O857" s="243"/>
    </row>
    <row r="858" spans="1:15">
      <c r="A858" s="156"/>
      <c r="B858" s="156"/>
      <c r="C858" s="156"/>
      <c r="D858" s="156"/>
      <c r="E858" s="156"/>
      <c r="F858" s="156"/>
      <c r="G858" s="156"/>
      <c r="H858" s="156"/>
      <c r="I858" s="146"/>
      <c r="J858" s="195"/>
      <c r="K858" s="195"/>
      <c r="L858" s="195"/>
      <c r="M858" s="243"/>
      <c r="N858" s="243"/>
      <c r="O858" s="243"/>
    </row>
    <row r="859" spans="1:15">
      <c r="A859" s="156"/>
      <c r="B859" s="156"/>
      <c r="C859" s="156"/>
      <c r="D859" s="156"/>
      <c r="E859" s="156"/>
      <c r="F859" s="156"/>
      <c r="G859" s="156"/>
      <c r="H859" s="156"/>
      <c r="I859" s="146"/>
      <c r="J859" s="195"/>
      <c r="K859" s="195"/>
      <c r="L859" s="195"/>
      <c r="M859" s="243"/>
      <c r="N859" s="243"/>
      <c r="O859" s="243"/>
    </row>
    <row r="860" spans="1:15">
      <c r="A860" s="156"/>
      <c r="B860" s="156"/>
      <c r="C860" s="156"/>
      <c r="D860" s="156"/>
      <c r="E860" s="156"/>
      <c r="F860" s="156"/>
      <c r="G860" s="156"/>
      <c r="H860" s="156"/>
      <c r="I860" s="146"/>
      <c r="J860" s="195"/>
      <c r="K860" s="195"/>
      <c r="L860" s="195"/>
      <c r="M860" s="243"/>
      <c r="N860" s="243"/>
      <c r="O860" s="243"/>
    </row>
    <row r="861" spans="1:15">
      <c r="A861" s="156"/>
      <c r="B861" s="156"/>
      <c r="C861" s="156"/>
      <c r="D861" s="156"/>
      <c r="E861" s="156"/>
      <c r="F861" s="156"/>
      <c r="G861" s="156"/>
      <c r="H861" s="156"/>
      <c r="I861" s="146"/>
      <c r="J861" s="195"/>
      <c r="K861" s="195"/>
      <c r="L861" s="195"/>
      <c r="M861" s="243"/>
      <c r="N861" s="243"/>
      <c r="O861" s="243"/>
    </row>
    <row r="862" spans="1:15">
      <c r="A862" s="156"/>
      <c r="B862" s="156"/>
      <c r="C862" s="156"/>
      <c r="D862" s="156"/>
      <c r="E862" s="156"/>
      <c r="F862" s="156"/>
      <c r="G862" s="156"/>
      <c r="H862" s="156"/>
      <c r="I862" s="146"/>
      <c r="J862" s="195"/>
      <c r="K862" s="195"/>
      <c r="L862" s="195"/>
      <c r="M862" s="243"/>
      <c r="N862" s="243"/>
      <c r="O862" s="243"/>
    </row>
    <row r="863" spans="1:15">
      <c r="A863" s="156"/>
      <c r="B863" s="156"/>
      <c r="C863" s="156"/>
      <c r="D863" s="156"/>
      <c r="E863" s="156"/>
      <c r="F863" s="156"/>
      <c r="G863" s="156"/>
      <c r="H863" s="156"/>
      <c r="I863" s="146"/>
      <c r="J863" s="195"/>
      <c r="K863" s="195"/>
      <c r="L863" s="195"/>
      <c r="M863" s="243"/>
      <c r="N863" s="243"/>
      <c r="O863" s="243"/>
    </row>
    <row r="864" spans="1:15">
      <c r="A864" s="156"/>
      <c r="B864" s="156"/>
      <c r="C864" s="156"/>
      <c r="D864" s="156"/>
      <c r="E864" s="156"/>
      <c r="F864" s="156"/>
      <c r="G864" s="156"/>
      <c r="H864" s="156"/>
      <c r="I864" s="146"/>
      <c r="J864" s="195"/>
      <c r="K864" s="195"/>
      <c r="L864" s="195"/>
      <c r="M864" s="243"/>
      <c r="N864" s="243"/>
      <c r="O864" s="243"/>
    </row>
    <row r="865" spans="1:15">
      <c r="A865" s="156"/>
      <c r="B865" s="156"/>
      <c r="C865" s="156"/>
      <c r="D865" s="156"/>
      <c r="E865" s="156"/>
      <c r="F865" s="156"/>
      <c r="G865" s="156"/>
      <c r="H865" s="156"/>
      <c r="I865" s="146"/>
      <c r="J865" s="195"/>
      <c r="K865" s="195"/>
      <c r="L865" s="195"/>
      <c r="M865" s="243"/>
      <c r="N865" s="243"/>
      <c r="O865" s="243"/>
    </row>
    <row r="866" spans="1:15">
      <c r="A866" s="156"/>
      <c r="B866" s="156"/>
      <c r="C866" s="156"/>
      <c r="D866" s="156"/>
      <c r="E866" s="156"/>
      <c r="F866" s="156"/>
      <c r="G866" s="156"/>
      <c r="H866" s="156"/>
      <c r="I866" s="146"/>
      <c r="J866" s="195"/>
      <c r="K866" s="195"/>
      <c r="L866" s="195"/>
      <c r="M866" s="243"/>
      <c r="N866" s="243"/>
      <c r="O866" s="243"/>
    </row>
    <row r="867" spans="1:15">
      <c r="A867" s="156"/>
      <c r="B867" s="156"/>
      <c r="C867" s="156"/>
      <c r="D867" s="156"/>
      <c r="E867" s="156"/>
      <c r="F867" s="156"/>
      <c r="G867" s="156"/>
      <c r="H867" s="156"/>
      <c r="I867" s="146"/>
      <c r="J867" s="195"/>
      <c r="K867" s="195"/>
      <c r="L867" s="195"/>
      <c r="M867" s="243"/>
      <c r="N867" s="243"/>
      <c r="O867" s="243"/>
    </row>
    <row r="868" spans="1:15">
      <c r="A868" s="156"/>
      <c r="B868" s="156"/>
      <c r="C868" s="156"/>
      <c r="D868" s="156"/>
      <c r="E868" s="156"/>
      <c r="F868" s="156"/>
      <c r="G868" s="156"/>
      <c r="H868" s="156"/>
      <c r="I868" s="146"/>
      <c r="J868" s="195"/>
      <c r="K868" s="195"/>
      <c r="L868" s="195"/>
      <c r="M868" s="243"/>
      <c r="N868" s="243"/>
      <c r="O868" s="243"/>
    </row>
    <row r="869" spans="1:15">
      <c r="A869" s="156"/>
      <c r="B869" s="156"/>
      <c r="C869" s="156"/>
      <c r="D869" s="156"/>
      <c r="E869" s="156"/>
      <c r="F869" s="156"/>
      <c r="G869" s="156"/>
      <c r="H869" s="156"/>
      <c r="I869" s="146"/>
      <c r="J869" s="195"/>
      <c r="K869" s="195"/>
      <c r="L869" s="195"/>
      <c r="M869" s="243"/>
      <c r="N869" s="243"/>
      <c r="O869" s="243"/>
    </row>
    <row r="870" spans="1:15">
      <c r="A870" s="156"/>
      <c r="B870" s="156"/>
      <c r="C870" s="156"/>
      <c r="D870" s="156"/>
      <c r="E870" s="156"/>
      <c r="F870" s="156"/>
      <c r="G870" s="156"/>
      <c r="H870" s="156"/>
      <c r="I870" s="146"/>
      <c r="J870" s="195"/>
      <c r="K870" s="195"/>
      <c r="L870" s="195"/>
      <c r="M870" s="243"/>
      <c r="N870" s="243"/>
      <c r="O870" s="243"/>
    </row>
    <row r="871" spans="1:15">
      <c r="A871" s="156"/>
      <c r="B871" s="156"/>
      <c r="C871" s="156"/>
      <c r="D871" s="156"/>
      <c r="E871" s="156"/>
      <c r="F871" s="156"/>
      <c r="G871" s="156"/>
      <c r="H871" s="156"/>
      <c r="I871" s="146"/>
      <c r="J871" s="195"/>
      <c r="K871" s="195"/>
      <c r="L871" s="195"/>
      <c r="M871" s="243"/>
      <c r="N871" s="243"/>
      <c r="O871" s="243"/>
    </row>
    <row r="872" spans="1:15">
      <c r="A872" s="156"/>
      <c r="B872" s="156"/>
      <c r="C872" s="156"/>
      <c r="D872" s="156"/>
      <c r="E872" s="156"/>
      <c r="F872" s="156"/>
      <c r="G872" s="156"/>
      <c r="H872" s="156"/>
      <c r="I872" s="146"/>
      <c r="J872" s="195"/>
      <c r="K872" s="195"/>
      <c r="L872" s="195"/>
      <c r="M872" s="243"/>
      <c r="N872" s="243"/>
      <c r="O872" s="243"/>
    </row>
    <row r="873" spans="1:15">
      <c r="A873" s="156"/>
      <c r="B873" s="156"/>
      <c r="C873" s="156"/>
      <c r="D873" s="156"/>
      <c r="E873" s="156"/>
      <c r="F873" s="156"/>
      <c r="G873" s="156"/>
      <c r="H873" s="156"/>
      <c r="I873" s="146"/>
      <c r="J873" s="195"/>
      <c r="K873" s="195"/>
      <c r="L873" s="195"/>
      <c r="M873" s="243"/>
      <c r="N873" s="243"/>
      <c r="O873" s="243"/>
    </row>
    <row r="874" spans="1:15">
      <c r="A874" s="156"/>
      <c r="B874" s="156"/>
      <c r="C874" s="156"/>
      <c r="D874" s="156"/>
      <c r="E874" s="156"/>
      <c r="F874" s="156"/>
      <c r="G874" s="156"/>
      <c r="H874" s="156"/>
      <c r="I874" s="146"/>
      <c r="J874" s="195"/>
      <c r="K874" s="195"/>
      <c r="L874" s="195"/>
      <c r="M874" s="243"/>
      <c r="N874" s="243"/>
      <c r="O874" s="243"/>
    </row>
    <row r="875" spans="1:15">
      <c r="A875" s="156"/>
      <c r="B875" s="156"/>
      <c r="C875" s="156"/>
      <c r="D875" s="156"/>
      <c r="E875" s="156"/>
      <c r="F875" s="156"/>
      <c r="G875" s="156"/>
      <c r="H875" s="156"/>
      <c r="I875" s="146"/>
      <c r="J875" s="195"/>
      <c r="K875" s="195"/>
      <c r="L875" s="195"/>
      <c r="M875" s="243"/>
      <c r="N875" s="243"/>
      <c r="O875" s="243"/>
    </row>
    <row r="876" spans="1:15">
      <c r="A876" s="156"/>
      <c r="B876" s="156"/>
      <c r="C876" s="156"/>
      <c r="D876" s="156"/>
      <c r="E876" s="156"/>
      <c r="F876" s="156"/>
      <c r="G876" s="156"/>
      <c r="H876" s="156"/>
      <c r="I876" s="146"/>
      <c r="J876" s="195"/>
      <c r="K876" s="195"/>
      <c r="L876" s="195"/>
      <c r="M876" s="243"/>
      <c r="N876" s="243"/>
      <c r="O876" s="243"/>
    </row>
    <row r="877" spans="1:15">
      <c r="A877" s="156"/>
      <c r="B877" s="156"/>
      <c r="C877" s="156"/>
      <c r="D877" s="156"/>
      <c r="E877" s="156"/>
      <c r="F877" s="156"/>
      <c r="G877" s="156"/>
      <c r="H877" s="156"/>
      <c r="I877" s="146"/>
      <c r="J877" s="195"/>
      <c r="K877" s="195"/>
      <c r="L877" s="195"/>
      <c r="M877" s="243"/>
      <c r="N877" s="243"/>
      <c r="O877" s="243"/>
    </row>
    <row r="878" spans="1:15">
      <c r="A878" s="156"/>
      <c r="B878" s="156"/>
      <c r="C878" s="156"/>
      <c r="D878" s="156"/>
      <c r="E878" s="156"/>
      <c r="F878" s="156"/>
      <c r="G878" s="156"/>
      <c r="H878" s="156"/>
      <c r="I878" s="146"/>
      <c r="J878" s="195"/>
      <c r="K878" s="195"/>
      <c r="L878" s="195"/>
      <c r="M878" s="243"/>
      <c r="N878" s="243"/>
      <c r="O878" s="243"/>
    </row>
    <row r="879" spans="1:15">
      <c r="A879" s="156"/>
      <c r="B879" s="156"/>
      <c r="C879" s="156"/>
      <c r="D879" s="156"/>
      <c r="E879" s="156"/>
      <c r="F879" s="156"/>
      <c r="G879" s="156"/>
      <c r="H879" s="156"/>
      <c r="I879" s="146"/>
      <c r="J879" s="195"/>
      <c r="K879" s="195"/>
      <c r="L879" s="195"/>
      <c r="M879" s="243"/>
      <c r="N879" s="243"/>
      <c r="O879" s="243"/>
    </row>
    <row r="880" spans="1:15">
      <c r="A880" s="156"/>
      <c r="B880" s="156"/>
      <c r="C880" s="156"/>
      <c r="D880" s="156"/>
      <c r="E880" s="156"/>
      <c r="F880" s="156"/>
      <c r="G880" s="156"/>
      <c r="H880" s="156"/>
      <c r="I880" s="146"/>
      <c r="J880" s="195"/>
      <c r="K880" s="195"/>
      <c r="L880" s="195"/>
      <c r="M880" s="243"/>
      <c r="N880" s="243"/>
      <c r="O880" s="243"/>
    </row>
    <row r="881" spans="1:15">
      <c r="A881" s="156"/>
      <c r="B881" s="156"/>
      <c r="C881" s="156"/>
      <c r="D881" s="156"/>
      <c r="E881" s="156"/>
      <c r="F881" s="156"/>
      <c r="G881" s="156"/>
      <c r="H881" s="156"/>
      <c r="I881" s="146"/>
      <c r="J881" s="195"/>
      <c r="K881" s="195"/>
      <c r="L881" s="195"/>
      <c r="M881" s="243"/>
      <c r="N881" s="243"/>
      <c r="O881" s="243"/>
    </row>
    <row r="882" spans="1:15">
      <c r="A882" s="156"/>
      <c r="B882" s="156"/>
      <c r="C882" s="156"/>
      <c r="D882" s="156"/>
      <c r="E882" s="156"/>
      <c r="F882" s="156"/>
      <c r="G882" s="156"/>
      <c r="H882" s="156"/>
      <c r="I882" s="146"/>
      <c r="J882" s="195"/>
      <c r="K882" s="195"/>
      <c r="L882" s="195"/>
      <c r="M882" s="243"/>
      <c r="N882" s="243"/>
      <c r="O882" s="243"/>
    </row>
    <row r="883" spans="1:15">
      <c r="A883" s="156"/>
      <c r="B883" s="156"/>
      <c r="C883" s="156"/>
      <c r="D883" s="156"/>
      <c r="E883" s="156"/>
      <c r="F883" s="156"/>
      <c r="G883" s="156"/>
      <c r="H883" s="156"/>
      <c r="I883" s="146"/>
      <c r="J883" s="195"/>
      <c r="K883" s="195"/>
      <c r="L883" s="195"/>
      <c r="M883" s="243"/>
      <c r="N883" s="243"/>
      <c r="O883" s="243"/>
    </row>
    <row r="884" spans="1:15">
      <c r="A884" s="156"/>
      <c r="B884" s="156"/>
      <c r="C884" s="156"/>
      <c r="D884" s="156"/>
      <c r="E884" s="156"/>
      <c r="F884" s="156"/>
      <c r="G884" s="156"/>
      <c r="H884" s="156"/>
      <c r="I884" s="146"/>
      <c r="J884" s="195"/>
      <c r="K884" s="195"/>
      <c r="L884" s="195"/>
      <c r="M884" s="243"/>
      <c r="N884" s="243"/>
      <c r="O884" s="243"/>
    </row>
    <row r="885" spans="1:15">
      <c r="A885" s="156"/>
      <c r="B885" s="156"/>
      <c r="C885" s="156"/>
      <c r="D885" s="156"/>
      <c r="E885" s="156"/>
      <c r="F885" s="156"/>
      <c r="G885" s="156"/>
      <c r="H885" s="156"/>
      <c r="I885" s="146"/>
      <c r="J885" s="195"/>
      <c r="K885" s="195"/>
      <c r="L885" s="195"/>
      <c r="M885" s="243"/>
      <c r="N885" s="243"/>
      <c r="O885" s="243"/>
    </row>
    <row r="886" spans="1:15">
      <c r="A886" s="156"/>
      <c r="B886" s="156"/>
      <c r="C886" s="156"/>
      <c r="D886" s="156"/>
      <c r="E886" s="156"/>
      <c r="F886" s="156"/>
      <c r="G886" s="156"/>
      <c r="H886" s="156"/>
      <c r="I886" s="146"/>
      <c r="J886" s="195"/>
      <c r="K886" s="195"/>
      <c r="L886" s="195"/>
      <c r="M886" s="243"/>
      <c r="N886" s="243"/>
      <c r="O886" s="243"/>
    </row>
    <row r="887" spans="1:15">
      <c r="A887" s="156"/>
      <c r="B887" s="156"/>
      <c r="C887" s="156"/>
      <c r="D887" s="156"/>
      <c r="E887" s="156"/>
      <c r="F887" s="156"/>
      <c r="G887" s="156"/>
      <c r="H887" s="156"/>
      <c r="I887" s="146"/>
      <c r="J887" s="195"/>
      <c r="K887" s="195"/>
      <c r="L887" s="195"/>
      <c r="M887" s="243"/>
      <c r="N887" s="243"/>
      <c r="O887" s="243"/>
    </row>
    <row r="888" spans="1:15">
      <c r="A888" s="156"/>
      <c r="B888" s="156"/>
      <c r="C888" s="156"/>
      <c r="D888" s="156"/>
      <c r="E888" s="156"/>
      <c r="F888" s="156"/>
      <c r="G888" s="156"/>
      <c r="H888" s="156"/>
      <c r="I888" s="146"/>
      <c r="J888" s="195"/>
      <c r="K888" s="195"/>
      <c r="L888" s="195"/>
      <c r="M888" s="243"/>
      <c r="N888" s="243"/>
      <c r="O888" s="243"/>
    </row>
    <row r="889" spans="1:15">
      <c r="A889" s="156"/>
      <c r="B889" s="156"/>
      <c r="C889" s="156"/>
      <c r="D889" s="156"/>
      <c r="E889" s="156"/>
      <c r="F889" s="156"/>
      <c r="G889" s="156"/>
      <c r="H889" s="156"/>
      <c r="I889" s="146"/>
      <c r="J889" s="195"/>
      <c r="K889" s="195"/>
      <c r="L889" s="195"/>
      <c r="M889" s="243"/>
      <c r="N889" s="243"/>
      <c r="O889" s="243"/>
    </row>
    <row r="890" spans="1:15">
      <c r="A890" s="156"/>
      <c r="B890" s="156"/>
      <c r="C890" s="156"/>
      <c r="D890" s="156"/>
      <c r="E890" s="156"/>
      <c r="F890" s="156"/>
      <c r="G890" s="156"/>
      <c r="H890" s="156"/>
      <c r="I890" s="146"/>
      <c r="J890" s="195"/>
      <c r="K890" s="195"/>
      <c r="L890" s="195"/>
      <c r="M890" s="243"/>
      <c r="N890" s="243"/>
      <c r="O890" s="243"/>
    </row>
    <row r="891" spans="1:15">
      <c r="A891" s="156"/>
      <c r="B891" s="156"/>
      <c r="C891" s="156"/>
      <c r="D891" s="156"/>
      <c r="E891" s="156"/>
      <c r="F891" s="156"/>
      <c r="G891" s="156"/>
      <c r="H891" s="156"/>
      <c r="I891" s="146"/>
      <c r="J891" s="195"/>
      <c r="K891" s="195"/>
      <c r="L891" s="195"/>
      <c r="M891" s="243"/>
      <c r="N891" s="243"/>
      <c r="O891" s="243"/>
    </row>
    <row r="892" spans="1:15">
      <c r="A892" s="156"/>
      <c r="B892" s="156"/>
      <c r="C892" s="156"/>
      <c r="D892" s="156"/>
      <c r="E892" s="156"/>
      <c r="F892" s="156"/>
      <c r="G892" s="156"/>
      <c r="H892" s="156"/>
      <c r="I892" s="146"/>
      <c r="J892" s="195"/>
      <c r="K892" s="195"/>
      <c r="L892" s="195"/>
      <c r="M892" s="243"/>
      <c r="N892" s="243"/>
      <c r="O892" s="243"/>
    </row>
  </sheetData>
  <autoFilter ref="A7:Q821"/>
  <mergeCells count="333">
    <mergeCell ref="A638:A642"/>
    <mergeCell ref="B638:B642"/>
    <mergeCell ref="A633:A637"/>
    <mergeCell ref="B633:B637"/>
    <mergeCell ref="A728:A732"/>
    <mergeCell ref="B728:B732"/>
    <mergeCell ref="A703:A707"/>
    <mergeCell ref="B703:B707"/>
    <mergeCell ref="A683:A687"/>
    <mergeCell ref="B683:B687"/>
    <mergeCell ref="B593:B597"/>
    <mergeCell ref="A593:A597"/>
    <mergeCell ref="B623:B627"/>
    <mergeCell ref="A623:A627"/>
    <mergeCell ref="B653:B657"/>
    <mergeCell ref="A653:A657"/>
    <mergeCell ref="A608:A612"/>
    <mergeCell ref="B608:B612"/>
    <mergeCell ref="A603:A607"/>
    <mergeCell ref="B603:B607"/>
    <mergeCell ref="A733:A737"/>
    <mergeCell ref="B733:B737"/>
    <mergeCell ref="A713:A717"/>
    <mergeCell ref="B713:B717"/>
    <mergeCell ref="A708:A712"/>
    <mergeCell ref="B708:B712"/>
    <mergeCell ref="A718:A722"/>
    <mergeCell ref="B718:B722"/>
    <mergeCell ref="A723:A727"/>
    <mergeCell ref="B723:B727"/>
    <mergeCell ref="A688:A692"/>
    <mergeCell ref="B688:B692"/>
    <mergeCell ref="A698:A702"/>
    <mergeCell ref="B698:B702"/>
    <mergeCell ref="B693:B697"/>
    <mergeCell ref="A693:A697"/>
    <mergeCell ref="A673:A677"/>
    <mergeCell ref="B673:B677"/>
    <mergeCell ref="A668:A672"/>
    <mergeCell ref="B668:B672"/>
    <mergeCell ref="A678:A682"/>
    <mergeCell ref="B678:B682"/>
    <mergeCell ref="A28:A32"/>
    <mergeCell ref="B28:B32"/>
    <mergeCell ref="A338:A342"/>
    <mergeCell ref="B338:B342"/>
    <mergeCell ref="B618:B622"/>
    <mergeCell ref="A468:A472"/>
    <mergeCell ref="B468:B472"/>
    <mergeCell ref="A448:A452"/>
    <mergeCell ref="B448:B452"/>
    <mergeCell ref="A463:A467"/>
    <mergeCell ref="B748:B752"/>
    <mergeCell ref="A748:A752"/>
    <mergeCell ref="B68:B72"/>
    <mergeCell ref="A68:A72"/>
    <mergeCell ref="A628:A632"/>
    <mergeCell ref="B628:B632"/>
    <mergeCell ref="A343:A347"/>
    <mergeCell ref="B343:B347"/>
    <mergeCell ref="A743:A747"/>
    <mergeCell ref="B743:B747"/>
    <mergeCell ref="B738:B742"/>
    <mergeCell ref="A738:A742"/>
    <mergeCell ref="B33:B37"/>
    <mergeCell ref="A33:A37"/>
    <mergeCell ref="A523:A527"/>
    <mergeCell ref="B523:B527"/>
    <mergeCell ref="B613:B617"/>
    <mergeCell ref="A618:A622"/>
    <mergeCell ref="A333:A337"/>
    <mergeCell ref="B333:B337"/>
    <mergeCell ref="A824:O824"/>
    <mergeCell ref="A453:A457"/>
    <mergeCell ref="B453:B457"/>
    <mergeCell ref="A488:A492"/>
    <mergeCell ref="B488:B492"/>
    <mergeCell ref="A753:A757"/>
    <mergeCell ref="B753:B757"/>
    <mergeCell ref="A613:A617"/>
    <mergeCell ref="A458:A462"/>
    <mergeCell ref="B458:B462"/>
    <mergeCell ref="B463:B467"/>
    <mergeCell ref="A1:O1"/>
    <mergeCell ref="A3:O3"/>
    <mergeCell ref="A4:O4"/>
    <mergeCell ref="A8:A12"/>
    <mergeCell ref="B8:B12"/>
    <mergeCell ref="A5:A6"/>
    <mergeCell ref="B5:B6"/>
    <mergeCell ref="C5:C6"/>
    <mergeCell ref="E5:O5"/>
    <mergeCell ref="L2:O2"/>
    <mergeCell ref="A13:A17"/>
    <mergeCell ref="B13:B17"/>
    <mergeCell ref="A23:A27"/>
    <mergeCell ref="B23:B27"/>
    <mergeCell ref="B18:B22"/>
    <mergeCell ref="A18:A22"/>
    <mergeCell ref="A53:A57"/>
    <mergeCell ref="B53:B57"/>
    <mergeCell ref="A38:A42"/>
    <mergeCell ref="B38:B42"/>
    <mergeCell ref="A43:A47"/>
    <mergeCell ref="B43:B47"/>
    <mergeCell ref="A48:A52"/>
    <mergeCell ref="B48:B52"/>
    <mergeCell ref="A98:A102"/>
    <mergeCell ref="B98:B102"/>
    <mergeCell ref="A58:A62"/>
    <mergeCell ref="B58:B62"/>
    <mergeCell ref="A63:A67"/>
    <mergeCell ref="B63:B67"/>
    <mergeCell ref="A73:A77"/>
    <mergeCell ref="B73:B77"/>
    <mergeCell ref="A78:A82"/>
    <mergeCell ref="B78:B82"/>
    <mergeCell ref="A83:A87"/>
    <mergeCell ref="B83:B87"/>
    <mergeCell ref="A88:A92"/>
    <mergeCell ref="B88:B92"/>
    <mergeCell ref="A93:A97"/>
    <mergeCell ref="B93:B97"/>
    <mergeCell ref="A138:A142"/>
    <mergeCell ref="B138:B142"/>
    <mergeCell ref="A103:A107"/>
    <mergeCell ref="B103:B107"/>
    <mergeCell ref="A108:A112"/>
    <mergeCell ref="B108:B112"/>
    <mergeCell ref="A113:A117"/>
    <mergeCell ref="B113:B117"/>
    <mergeCell ref="A118:A122"/>
    <mergeCell ref="B118:B122"/>
    <mergeCell ref="A123:A127"/>
    <mergeCell ref="B123:B127"/>
    <mergeCell ref="A128:A132"/>
    <mergeCell ref="B128:B132"/>
    <mergeCell ref="A133:A137"/>
    <mergeCell ref="B133:B137"/>
    <mergeCell ref="A178:A182"/>
    <mergeCell ref="B178:B182"/>
    <mergeCell ref="A143:A147"/>
    <mergeCell ref="B143:B147"/>
    <mergeCell ref="A148:A152"/>
    <mergeCell ref="B148:B152"/>
    <mergeCell ref="A153:A157"/>
    <mergeCell ref="B153:B157"/>
    <mergeCell ref="A158:A162"/>
    <mergeCell ref="B158:B162"/>
    <mergeCell ref="A163:A167"/>
    <mergeCell ref="B163:B167"/>
    <mergeCell ref="A168:A172"/>
    <mergeCell ref="B168:B172"/>
    <mergeCell ref="A173:A177"/>
    <mergeCell ref="B173:B177"/>
    <mergeCell ref="A218:A222"/>
    <mergeCell ref="B218:B222"/>
    <mergeCell ref="A183:A187"/>
    <mergeCell ref="B183:B187"/>
    <mergeCell ref="A188:A192"/>
    <mergeCell ref="B188:B192"/>
    <mergeCell ref="A193:A197"/>
    <mergeCell ref="B193:B197"/>
    <mergeCell ref="A198:A202"/>
    <mergeCell ref="B198:B202"/>
    <mergeCell ref="A203:A207"/>
    <mergeCell ref="B203:B207"/>
    <mergeCell ref="A208:A212"/>
    <mergeCell ref="B208:B212"/>
    <mergeCell ref="A213:A217"/>
    <mergeCell ref="B213:B217"/>
    <mergeCell ref="B258:B262"/>
    <mergeCell ref="A258:A262"/>
    <mergeCell ref="A223:A227"/>
    <mergeCell ref="B223:B227"/>
    <mergeCell ref="A228:A232"/>
    <mergeCell ref="B228:B232"/>
    <mergeCell ref="A233:A237"/>
    <mergeCell ref="B233:B237"/>
    <mergeCell ref="A238:A242"/>
    <mergeCell ref="B238:B242"/>
    <mergeCell ref="A243:A247"/>
    <mergeCell ref="B243:B247"/>
    <mergeCell ref="A248:A252"/>
    <mergeCell ref="B248:B252"/>
    <mergeCell ref="A253:A257"/>
    <mergeCell ref="B253:B257"/>
    <mergeCell ref="A348:A352"/>
    <mergeCell ref="B348:B352"/>
    <mergeCell ref="A263:A267"/>
    <mergeCell ref="B263:B267"/>
    <mergeCell ref="A268:A272"/>
    <mergeCell ref="B268:B272"/>
    <mergeCell ref="A328:A332"/>
    <mergeCell ref="B328:B332"/>
    <mergeCell ref="A283:A287"/>
    <mergeCell ref="B283:B287"/>
    <mergeCell ref="A383:A387"/>
    <mergeCell ref="B383:B387"/>
    <mergeCell ref="A388:A392"/>
    <mergeCell ref="B388:B392"/>
    <mergeCell ref="A353:A357"/>
    <mergeCell ref="B353:B357"/>
    <mergeCell ref="A358:A362"/>
    <mergeCell ref="B358:B362"/>
    <mergeCell ref="A363:A367"/>
    <mergeCell ref="B363:B367"/>
    <mergeCell ref="A758:A762"/>
    <mergeCell ref="B758:B762"/>
    <mergeCell ref="A513:A517"/>
    <mergeCell ref="B513:B517"/>
    <mergeCell ref="A533:A537"/>
    <mergeCell ref="B533:B537"/>
    <mergeCell ref="A548:A552"/>
    <mergeCell ref="B548:B552"/>
    <mergeCell ref="A543:A547"/>
    <mergeCell ref="B543:B547"/>
    <mergeCell ref="A493:A497"/>
    <mergeCell ref="B493:B497"/>
    <mergeCell ref="A498:A502"/>
    <mergeCell ref="B498:B502"/>
    <mergeCell ref="A503:A507"/>
    <mergeCell ref="B503:B507"/>
    <mergeCell ref="A785:A789"/>
    <mergeCell ref="B785:B789"/>
    <mergeCell ref="A764:A768"/>
    <mergeCell ref="B764:B768"/>
    <mergeCell ref="A473:A477"/>
    <mergeCell ref="B473:B477"/>
    <mergeCell ref="A478:A482"/>
    <mergeCell ref="B478:B482"/>
    <mergeCell ref="A483:A487"/>
    <mergeCell ref="B483:B487"/>
    <mergeCell ref="A795:A799"/>
    <mergeCell ref="B795:B799"/>
    <mergeCell ref="A801:A805"/>
    <mergeCell ref="B801:B805"/>
    <mergeCell ref="A769:A773"/>
    <mergeCell ref="B769:B773"/>
    <mergeCell ref="A774:A778"/>
    <mergeCell ref="B774:B778"/>
    <mergeCell ref="A779:A783"/>
    <mergeCell ref="B779:B783"/>
    <mergeCell ref="A790:A794"/>
    <mergeCell ref="B790:B794"/>
    <mergeCell ref="A393:A397"/>
    <mergeCell ref="B393:B397"/>
    <mergeCell ref="A398:A402"/>
    <mergeCell ref="B398:B402"/>
    <mergeCell ref="A418:A422"/>
    <mergeCell ref="B418:B422"/>
    <mergeCell ref="A403:A407"/>
    <mergeCell ref="B403:B407"/>
    <mergeCell ref="A817:A821"/>
    <mergeCell ref="B817:B821"/>
    <mergeCell ref="A806:A810"/>
    <mergeCell ref="B806:B810"/>
    <mergeCell ref="A812:A816"/>
    <mergeCell ref="B812:B816"/>
    <mergeCell ref="A423:A427"/>
    <mergeCell ref="B423:B427"/>
    <mergeCell ref="A428:A432"/>
    <mergeCell ref="B428:B432"/>
    <mergeCell ref="A273:A277"/>
    <mergeCell ref="B273:B277"/>
    <mergeCell ref="A278:A282"/>
    <mergeCell ref="B278:B282"/>
    <mergeCell ref="A293:A297"/>
    <mergeCell ref="B293:B297"/>
    <mergeCell ref="A443:A447"/>
    <mergeCell ref="B443:B447"/>
    <mergeCell ref="A303:A307"/>
    <mergeCell ref="B303:B307"/>
    <mergeCell ref="A308:A312"/>
    <mergeCell ref="B308:B312"/>
    <mergeCell ref="A438:A442"/>
    <mergeCell ref="B438:B442"/>
    <mergeCell ref="A433:A437"/>
    <mergeCell ref="B433:B437"/>
    <mergeCell ref="A373:A377"/>
    <mergeCell ref="B373:B377"/>
    <mergeCell ref="B378:B382"/>
    <mergeCell ref="A378:A382"/>
    <mergeCell ref="A288:A292"/>
    <mergeCell ref="B288:B292"/>
    <mergeCell ref="A298:A302"/>
    <mergeCell ref="B298:B302"/>
    <mergeCell ref="A368:A372"/>
    <mergeCell ref="B368:B372"/>
    <mergeCell ref="A313:A317"/>
    <mergeCell ref="B313:B317"/>
    <mergeCell ref="A318:A322"/>
    <mergeCell ref="B318:B322"/>
    <mergeCell ref="A413:A417"/>
    <mergeCell ref="B413:B417"/>
    <mergeCell ref="A323:A327"/>
    <mergeCell ref="B323:B327"/>
    <mergeCell ref="A408:A412"/>
    <mergeCell ref="B408:B412"/>
    <mergeCell ref="A508:A512"/>
    <mergeCell ref="B508:B512"/>
    <mergeCell ref="A528:A532"/>
    <mergeCell ref="B528:B532"/>
    <mergeCell ref="A518:A522"/>
    <mergeCell ref="B518:B522"/>
    <mergeCell ref="A538:A542"/>
    <mergeCell ref="B538:B542"/>
    <mergeCell ref="A573:A577"/>
    <mergeCell ref="B573:B577"/>
    <mergeCell ref="A553:A557"/>
    <mergeCell ref="B553:B557"/>
    <mergeCell ref="A558:A562"/>
    <mergeCell ref="B558:B562"/>
    <mergeCell ref="A563:A567"/>
    <mergeCell ref="B563:B567"/>
    <mergeCell ref="A568:A572"/>
    <mergeCell ref="B568:B572"/>
    <mergeCell ref="A598:A602"/>
    <mergeCell ref="B598:B602"/>
    <mergeCell ref="A578:A582"/>
    <mergeCell ref="B578:B582"/>
    <mergeCell ref="A583:A587"/>
    <mergeCell ref="B583:B587"/>
    <mergeCell ref="A588:A592"/>
    <mergeCell ref="B588:B592"/>
    <mergeCell ref="A663:A667"/>
    <mergeCell ref="B663:B667"/>
    <mergeCell ref="A643:A647"/>
    <mergeCell ref="B643:B647"/>
    <mergeCell ref="A648:A652"/>
    <mergeCell ref="B648:B652"/>
    <mergeCell ref="A658:A662"/>
    <mergeCell ref="B658:B662"/>
  </mergeCells>
  <phoneticPr fontId="27" type="noConversion"/>
  <pageMargins left="0.39370078740157483" right="0.39370078740157483" top="0.35433070866141736" bottom="0.39370078740157483" header="0" footer="0"/>
  <pageSetup paperSize="9" scale="49" fitToHeight="15" orientation="landscape" r:id="rId1"/>
  <rowBreaks count="12" manualBreakCount="12">
    <brk id="57" max="14" man="1"/>
    <brk id="117" max="14" man="1"/>
    <brk id="172" max="14" man="1"/>
    <brk id="237" max="14" man="1"/>
    <brk id="292" max="14" man="1"/>
    <brk id="347" max="14" man="1"/>
    <brk id="402" max="14" man="1"/>
    <brk id="467" max="14" man="1"/>
    <brk id="527" max="14" man="1"/>
    <brk id="662" max="14" man="1"/>
    <brk id="722" max="14" man="1"/>
    <brk id="77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3"/>
  <sheetViews>
    <sheetView zoomScaleNormal="100" workbookViewId="0">
      <pane xSplit="7" ySplit="7" topLeftCell="H8" activePane="bottomRight" state="frozen"/>
      <selection activeCell="C12" sqref="C12"/>
      <selection pane="topRight" activeCell="C12" sqref="C12"/>
      <selection pane="bottomLeft" activeCell="C12" sqref="C12"/>
      <selection pane="bottomRight" activeCell="N6" sqref="N1:N65536"/>
    </sheetView>
  </sheetViews>
  <sheetFormatPr defaultRowHeight="15"/>
  <cols>
    <col min="1" max="1" width="5.85546875" customWidth="1"/>
    <col min="2" max="2" width="25.42578125" customWidth="1"/>
    <col min="3" max="3" width="18.85546875" customWidth="1"/>
    <col min="4" max="4" width="8" customWidth="1"/>
    <col min="5" max="5" width="6" customWidth="1"/>
    <col min="6" max="6" width="16.28515625" customWidth="1"/>
    <col min="7" max="7" width="1.42578125" hidden="1" customWidth="1"/>
    <col min="8" max="8" width="12.5703125" customWidth="1"/>
    <col min="9" max="19" width="10.28515625" customWidth="1"/>
  </cols>
  <sheetData>
    <row r="1" spans="1:19" ht="22.5" customHeight="1">
      <c r="A1" s="389" t="s">
        <v>90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</row>
    <row r="2" spans="1:19">
      <c r="A2" s="389" t="s">
        <v>132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</row>
    <row r="3" spans="1:19" ht="25.5" customHeight="1">
      <c r="A3" s="388" t="s">
        <v>353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</row>
    <row r="4" spans="1:19">
      <c r="A4" s="5"/>
      <c r="B4" s="390" t="s">
        <v>66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  <c r="S4" s="390"/>
    </row>
    <row r="5" spans="1:19" ht="17.25" customHeight="1">
      <c r="A5" s="393" t="s">
        <v>67</v>
      </c>
      <c r="B5" s="393" t="s">
        <v>83</v>
      </c>
      <c r="C5" s="393" t="s">
        <v>186</v>
      </c>
      <c r="D5" s="393" t="s">
        <v>68</v>
      </c>
      <c r="E5" s="393"/>
      <c r="F5" s="393"/>
      <c r="G5" s="393"/>
      <c r="H5" s="393" t="s">
        <v>69</v>
      </c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</row>
    <row r="6" spans="1:19" ht="33.75" customHeight="1">
      <c r="A6" s="393"/>
      <c r="B6" s="393"/>
      <c r="C6" s="393"/>
      <c r="D6" s="6" t="s">
        <v>70</v>
      </c>
      <c r="E6" s="6" t="s">
        <v>71</v>
      </c>
      <c r="F6" s="6" t="s">
        <v>131</v>
      </c>
      <c r="G6" s="6" t="s">
        <v>72</v>
      </c>
      <c r="H6" s="6" t="s">
        <v>17</v>
      </c>
      <c r="I6" s="6" t="s">
        <v>18</v>
      </c>
      <c r="J6" s="6" t="s">
        <v>19</v>
      </c>
      <c r="K6" s="6" t="s">
        <v>20</v>
      </c>
      <c r="L6" s="6" t="s">
        <v>21</v>
      </c>
      <c r="M6" s="6" t="s">
        <v>22</v>
      </c>
      <c r="N6" s="6" t="s">
        <v>23</v>
      </c>
      <c r="O6" s="36" t="s">
        <v>347</v>
      </c>
      <c r="P6" s="36" t="s">
        <v>348</v>
      </c>
      <c r="Q6" s="36" t="s">
        <v>349</v>
      </c>
      <c r="R6" s="36" t="s">
        <v>350</v>
      </c>
      <c r="S6" s="36" t="s">
        <v>351</v>
      </c>
    </row>
    <row r="7" spans="1:19" s="21" customForma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f>N7+1</f>
        <v>15</v>
      </c>
      <c r="P7" s="6">
        <f>O7+1</f>
        <v>16</v>
      </c>
      <c r="Q7" s="6">
        <f>P7+1</f>
        <v>17</v>
      </c>
      <c r="R7" s="6">
        <f>Q7+1</f>
        <v>18</v>
      </c>
      <c r="S7" s="6">
        <f>R7+1</f>
        <v>19</v>
      </c>
    </row>
    <row r="8" spans="1:19" s="13" customFormat="1" ht="117.75" customHeight="1">
      <c r="A8" s="17"/>
      <c r="B8" s="17" t="s">
        <v>89</v>
      </c>
      <c r="C8" s="22" t="s">
        <v>311</v>
      </c>
      <c r="D8" s="12" t="s">
        <v>237</v>
      </c>
      <c r="E8" s="12"/>
      <c r="F8" s="11">
        <v>5600000000</v>
      </c>
      <c r="G8" s="11"/>
      <c r="H8" s="27">
        <f t="shared" ref="H8:H39" si="0">SUM(I8:S8)</f>
        <v>519941.07899999997</v>
      </c>
      <c r="I8" s="27">
        <f t="shared" ref="I8:N8" si="1">SUM(I9+I50+I55+I62)</f>
        <v>54142.753999999994</v>
      </c>
      <c r="J8" s="27">
        <f t="shared" si="1"/>
        <v>52469.453999999998</v>
      </c>
      <c r="K8" s="27">
        <f t="shared" si="1"/>
        <v>42885.326000000001</v>
      </c>
      <c r="L8" s="27">
        <f t="shared" si="1"/>
        <v>65975.741999999998</v>
      </c>
      <c r="M8" s="27">
        <f t="shared" si="1"/>
        <v>53527.123</v>
      </c>
      <c r="N8" s="27">
        <f t="shared" si="1"/>
        <v>33604.023000000001</v>
      </c>
      <c r="O8" s="27">
        <f>SUM(O9+O50+O55+O62)</f>
        <v>39939.256999999998</v>
      </c>
      <c r="P8" s="27">
        <f>SUM(P9+P50+P55+P62)</f>
        <v>43040.6</v>
      </c>
      <c r="Q8" s="27">
        <f>SUM(Q9+Q50+Q55+Q62)</f>
        <v>43901.4</v>
      </c>
      <c r="R8" s="27">
        <f>SUM(R9+R50+R55+R62)</f>
        <v>44779.4</v>
      </c>
      <c r="S8" s="27">
        <f>SUM(S9+S50+S55+S62)</f>
        <v>45676</v>
      </c>
    </row>
    <row r="9" spans="1:19" s="13" customFormat="1" ht="96.2" customHeight="1">
      <c r="A9" s="17">
        <v>1</v>
      </c>
      <c r="B9" s="17" t="s">
        <v>74</v>
      </c>
      <c r="C9" s="17" t="s">
        <v>84</v>
      </c>
      <c r="D9" s="12" t="s">
        <v>138</v>
      </c>
      <c r="E9" s="12"/>
      <c r="F9" s="11">
        <v>5610000000</v>
      </c>
      <c r="G9" s="11"/>
      <c r="H9" s="27">
        <f t="shared" si="0"/>
        <v>238032.95300000001</v>
      </c>
      <c r="I9" s="27">
        <f t="shared" ref="I9:S9" si="2">I10+I17</f>
        <v>32383.242999999999</v>
      </c>
      <c r="J9" s="27">
        <f t="shared" si="2"/>
        <v>29150.548000000003</v>
      </c>
      <c r="K9" s="27">
        <f t="shared" si="2"/>
        <v>20559.926000000003</v>
      </c>
      <c r="L9" s="27">
        <f t="shared" si="2"/>
        <v>31706.135999999999</v>
      </c>
      <c r="M9" s="27">
        <f t="shared" si="2"/>
        <v>29859.1</v>
      </c>
      <c r="N9" s="27">
        <f t="shared" si="2"/>
        <v>13016</v>
      </c>
      <c r="O9" s="27">
        <f t="shared" si="2"/>
        <v>15000</v>
      </c>
      <c r="P9" s="27">
        <f t="shared" si="2"/>
        <v>16100</v>
      </c>
      <c r="Q9" s="27">
        <f t="shared" si="2"/>
        <v>16422</v>
      </c>
      <c r="R9" s="27">
        <f t="shared" si="2"/>
        <v>16751</v>
      </c>
      <c r="S9" s="27">
        <f t="shared" si="2"/>
        <v>17085</v>
      </c>
    </row>
    <row r="10" spans="1:19" s="13" customFormat="1" ht="80.25" customHeight="1">
      <c r="A10" s="17" t="s">
        <v>34</v>
      </c>
      <c r="B10" s="17" t="s">
        <v>180</v>
      </c>
      <c r="C10" s="17" t="s">
        <v>84</v>
      </c>
      <c r="D10" s="12" t="s">
        <v>158</v>
      </c>
      <c r="E10" s="12"/>
      <c r="F10" s="11">
        <v>5610200000</v>
      </c>
      <c r="G10" s="11"/>
      <c r="H10" s="27">
        <f t="shared" si="0"/>
        <v>61513.525000000001</v>
      </c>
      <c r="I10" s="27">
        <f>I11+I12+I13+I14+I15</f>
        <v>8762.5319999999992</v>
      </c>
      <c r="J10" s="27">
        <f>J11+J12+J13+J14+J15</f>
        <v>7099.5539999999992</v>
      </c>
      <c r="K10" s="27">
        <f>K11+K12+K13+K14+K15+K16</f>
        <v>4451.1619999999994</v>
      </c>
      <c r="L10" s="27">
        <f t="shared" ref="L10:S10" si="3">SUM(L11:L16)</f>
        <v>3365.277</v>
      </c>
      <c r="M10" s="27">
        <f t="shared" si="3"/>
        <v>2728</v>
      </c>
      <c r="N10" s="27">
        <f t="shared" si="3"/>
        <v>2728</v>
      </c>
      <c r="O10" s="27">
        <f t="shared" si="3"/>
        <v>6000</v>
      </c>
      <c r="P10" s="27">
        <f t="shared" si="3"/>
        <v>6400</v>
      </c>
      <c r="Q10" s="27">
        <f t="shared" si="3"/>
        <v>6528</v>
      </c>
      <c r="R10" s="27">
        <f t="shared" si="3"/>
        <v>6659</v>
      </c>
      <c r="S10" s="27">
        <f t="shared" si="3"/>
        <v>6792</v>
      </c>
    </row>
    <row r="11" spans="1:19" s="16" customFormat="1" ht="94.5" customHeight="1">
      <c r="A11" s="18" t="s">
        <v>102</v>
      </c>
      <c r="B11" s="18" t="s">
        <v>35</v>
      </c>
      <c r="C11" s="18" t="s">
        <v>84</v>
      </c>
      <c r="D11" s="15" t="s">
        <v>138</v>
      </c>
      <c r="E11" s="15" t="s">
        <v>139</v>
      </c>
      <c r="F11" s="14" t="s">
        <v>220</v>
      </c>
      <c r="G11" s="14"/>
      <c r="H11" s="27">
        <f t="shared" si="0"/>
        <v>49252.35</v>
      </c>
      <c r="I11" s="28">
        <v>3762.5320000000002</v>
      </c>
      <c r="J11" s="28">
        <v>2000</v>
      </c>
      <c r="K11" s="28">
        <v>2428.6619999999998</v>
      </c>
      <c r="L11" s="49">
        <v>3226.1559999999999</v>
      </c>
      <c r="M11" s="28">
        <v>2728</v>
      </c>
      <c r="N11" s="28">
        <v>2728</v>
      </c>
      <c r="O11" s="28">
        <v>6000</v>
      </c>
      <c r="P11" s="28">
        <v>6400</v>
      </c>
      <c r="Q11" s="28">
        <v>6528</v>
      </c>
      <c r="R11" s="28">
        <v>6659</v>
      </c>
      <c r="S11" s="28">
        <v>6792</v>
      </c>
    </row>
    <row r="12" spans="1:19" s="16" customFormat="1" ht="85.5" customHeight="1">
      <c r="A12" s="18" t="s">
        <v>103</v>
      </c>
      <c r="B12" s="18" t="s">
        <v>32</v>
      </c>
      <c r="C12" s="18" t="s">
        <v>84</v>
      </c>
      <c r="D12" s="15" t="s">
        <v>138</v>
      </c>
      <c r="E12" s="15" t="s">
        <v>139</v>
      </c>
      <c r="F12" s="14" t="s">
        <v>208</v>
      </c>
      <c r="G12" s="14"/>
      <c r="H12" s="27">
        <f t="shared" si="0"/>
        <v>3000</v>
      </c>
      <c r="I12" s="28">
        <v>3000</v>
      </c>
      <c r="J12" s="28">
        <v>0</v>
      </c>
      <c r="K12" s="28">
        <v>0</v>
      </c>
      <c r="L12" s="49">
        <v>0</v>
      </c>
      <c r="M12" s="28">
        <v>0</v>
      </c>
      <c r="N12" s="28">
        <v>0</v>
      </c>
      <c r="O12" s="28"/>
      <c r="P12" s="28"/>
      <c r="Q12" s="28"/>
      <c r="R12" s="28"/>
      <c r="S12" s="28"/>
    </row>
    <row r="13" spans="1:19" s="16" customFormat="1" ht="114.75">
      <c r="A13" s="18" t="s">
        <v>104</v>
      </c>
      <c r="B13" s="18" t="s">
        <v>176</v>
      </c>
      <c r="C13" s="18" t="s">
        <v>84</v>
      </c>
      <c r="D13" s="15" t="s">
        <v>138</v>
      </c>
      <c r="E13" s="15" t="s">
        <v>140</v>
      </c>
      <c r="F13" s="14" t="s">
        <v>204</v>
      </c>
      <c r="G13" s="14"/>
      <c r="H13" s="27">
        <f t="shared" si="0"/>
        <v>1553.778</v>
      </c>
      <c r="I13" s="28">
        <v>1500</v>
      </c>
      <c r="J13" s="28">
        <v>53.777999999999999</v>
      </c>
      <c r="K13" s="28">
        <v>0</v>
      </c>
      <c r="L13" s="49">
        <v>0</v>
      </c>
      <c r="M13" s="28">
        <v>0</v>
      </c>
      <c r="N13" s="28">
        <v>0</v>
      </c>
      <c r="O13" s="28"/>
      <c r="P13" s="28"/>
      <c r="Q13" s="28"/>
      <c r="R13" s="28"/>
      <c r="S13" s="28"/>
    </row>
    <row r="14" spans="1:19" s="16" customFormat="1" ht="102">
      <c r="A14" s="19" t="s">
        <v>141</v>
      </c>
      <c r="B14" s="18" t="s">
        <v>143</v>
      </c>
      <c r="C14" s="18" t="s">
        <v>85</v>
      </c>
      <c r="D14" s="15" t="s">
        <v>138</v>
      </c>
      <c r="E14" s="15" t="s">
        <v>139</v>
      </c>
      <c r="F14" s="14" t="s">
        <v>221</v>
      </c>
      <c r="G14" s="14"/>
      <c r="H14" s="27">
        <f t="shared" si="0"/>
        <v>5262.6090000000004</v>
      </c>
      <c r="I14" s="28">
        <v>500</v>
      </c>
      <c r="J14" s="28">
        <v>2934.442</v>
      </c>
      <c r="K14" s="28">
        <v>1828.1669999999999</v>
      </c>
      <c r="L14" s="49">
        <v>0</v>
      </c>
      <c r="M14" s="28">
        <v>0</v>
      </c>
      <c r="N14" s="28">
        <v>0</v>
      </c>
      <c r="O14" s="28"/>
      <c r="P14" s="28"/>
      <c r="Q14" s="28"/>
      <c r="R14" s="28"/>
      <c r="S14" s="28"/>
    </row>
    <row r="15" spans="1:19" s="16" customFormat="1" ht="109.5" customHeight="1">
      <c r="A15" s="19" t="s">
        <v>142</v>
      </c>
      <c r="B15" s="18" t="s">
        <v>154</v>
      </c>
      <c r="C15" s="18" t="s">
        <v>85</v>
      </c>
      <c r="D15" s="15" t="s">
        <v>138</v>
      </c>
      <c r="E15" s="15" t="s">
        <v>139</v>
      </c>
      <c r="F15" s="14" t="s">
        <v>222</v>
      </c>
      <c r="G15" s="14"/>
      <c r="H15" s="27">
        <f t="shared" si="0"/>
        <v>2444.788</v>
      </c>
      <c r="I15" s="28">
        <v>0</v>
      </c>
      <c r="J15" s="28">
        <v>2111.3339999999998</v>
      </c>
      <c r="K15" s="28">
        <v>194.333</v>
      </c>
      <c r="L15" s="49">
        <v>139.12100000000001</v>
      </c>
      <c r="M15" s="28">
        <v>0</v>
      </c>
      <c r="N15" s="28">
        <v>0</v>
      </c>
      <c r="O15" s="28"/>
      <c r="P15" s="28"/>
      <c r="Q15" s="28"/>
      <c r="R15" s="28"/>
      <c r="S15" s="28"/>
    </row>
    <row r="16" spans="1:19" s="16" customFormat="1" ht="58.5" customHeight="1">
      <c r="A16" s="19" t="s">
        <v>217</v>
      </c>
      <c r="B16" s="18" t="s">
        <v>218</v>
      </c>
      <c r="C16" s="18" t="s">
        <v>258</v>
      </c>
      <c r="D16" s="15" t="s">
        <v>160</v>
      </c>
      <c r="E16" s="15" t="s">
        <v>139</v>
      </c>
      <c r="F16" s="14" t="s">
        <v>219</v>
      </c>
      <c r="G16" s="14"/>
      <c r="H16" s="27">
        <f t="shared" si="0"/>
        <v>0</v>
      </c>
      <c r="I16" s="28">
        <v>0</v>
      </c>
      <c r="J16" s="28">
        <v>0</v>
      </c>
      <c r="K16" s="28">
        <v>0</v>
      </c>
      <c r="L16" s="49">
        <v>0</v>
      </c>
      <c r="M16" s="28">
        <v>0</v>
      </c>
      <c r="N16" s="28">
        <v>0</v>
      </c>
      <c r="O16" s="28"/>
      <c r="P16" s="28"/>
      <c r="Q16" s="28"/>
      <c r="R16" s="28"/>
      <c r="S16" s="28"/>
    </row>
    <row r="17" spans="1:19" s="13" customFormat="1" ht="91.5" customHeight="1">
      <c r="A17" s="17" t="s">
        <v>37</v>
      </c>
      <c r="B17" s="17" t="s">
        <v>181</v>
      </c>
      <c r="C17" s="17" t="s">
        <v>73</v>
      </c>
      <c r="D17" s="12" t="s">
        <v>138</v>
      </c>
      <c r="E17" s="12"/>
      <c r="F17" s="11">
        <v>5610300000</v>
      </c>
      <c r="G17" s="11"/>
      <c r="H17" s="27">
        <f t="shared" si="0"/>
        <v>176519.42800000001</v>
      </c>
      <c r="I17" s="27">
        <f>I18+I19+I20+I21+I22+I23+I24+I25+I26+I27+I28+I29+I30+I31</f>
        <v>23620.710999999999</v>
      </c>
      <c r="J17" s="27">
        <f>J18+J19+J20+J21+J22+J23+J24+J25+J26+J27+J28+J29+J30+J31+J32</f>
        <v>22050.994000000002</v>
      </c>
      <c r="K17" s="27">
        <f>K18+K19+K20+K21+K22+K23+K24+K25+K26+K27+K28+K29+K30+K31+K32+K33</f>
        <v>16108.764000000003</v>
      </c>
      <c r="L17" s="32">
        <f t="shared" ref="L17:S17" si="4">SUM(L18:L49)</f>
        <v>28340.859</v>
      </c>
      <c r="M17" s="32">
        <f t="shared" si="4"/>
        <v>27131.1</v>
      </c>
      <c r="N17" s="32">
        <f t="shared" si="4"/>
        <v>10288</v>
      </c>
      <c r="O17" s="32">
        <f t="shared" si="4"/>
        <v>9000</v>
      </c>
      <c r="P17" s="32">
        <f t="shared" si="4"/>
        <v>9700</v>
      </c>
      <c r="Q17" s="32">
        <f t="shared" si="4"/>
        <v>9894</v>
      </c>
      <c r="R17" s="32">
        <f t="shared" si="4"/>
        <v>10092</v>
      </c>
      <c r="S17" s="32">
        <f t="shared" si="4"/>
        <v>10293</v>
      </c>
    </row>
    <row r="18" spans="1:19" s="16" customFormat="1" ht="89.25">
      <c r="A18" s="18" t="s">
        <v>105</v>
      </c>
      <c r="B18" s="18" t="s">
        <v>38</v>
      </c>
      <c r="C18" s="18" t="s">
        <v>86</v>
      </c>
      <c r="D18" s="15" t="s">
        <v>138</v>
      </c>
      <c r="E18" s="15" t="s">
        <v>155</v>
      </c>
      <c r="F18" s="14" t="s">
        <v>223</v>
      </c>
      <c r="G18" s="14"/>
      <c r="H18" s="27">
        <f t="shared" si="0"/>
        <v>56852.62</v>
      </c>
      <c r="I18" s="28">
        <v>2164</v>
      </c>
      <c r="J18" s="28">
        <v>12419.37</v>
      </c>
      <c r="K18" s="28">
        <v>8498.6370000000006</v>
      </c>
      <c r="L18" s="49">
        <v>6047.6130000000003</v>
      </c>
      <c r="M18" s="49">
        <v>3000</v>
      </c>
      <c r="N18" s="49">
        <v>3000</v>
      </c>
      <c r="O18" s="49">
        <v>4000</v>
      </c>
      <c r="P18" s="49">
        <v>4300</v>
      </c>
      <c r="Q18" s="49">
        <v>4386</v>
      </c>
      <c r="R18" s="49">
        <v>4474</v>
      </c>
      <c r="S18" s="49">
        <v>4563</v>
      </c>
    </row>
    <row r="19" spans="1:19" s="16" customFormat="1" ht="93" customHeight="1">
      <c r="A19" s="18" t="s">
        <v>106</v>
      </c>
      <c r="B19" s="18" t="s">
        <v>243</v>
      </c>
      <c r="C19" s="18" t="s">
        <v>86</v>
      </c>
      <c r="D19" s="15" t="s">
        <v>138</v>
      </c>
      <c r="E19" s="15" t="s">
        <v>155</v>
      </c>
      <c r="F19" s="14" t="s">
        <v>224</v>
      </c>
      <c r="G19" s="14"/>
      <c r="H19" s="27">
        <f t="shared" si="0"/>
        <v>9249.6929999999993</v>
      </c>
      <c r="I19" s="28">
        <v>1492.0740000000001</v>
      </c>
      <c r="J19" s="28">
        <v>399.726</v>
      </c>
      <c r="K19" s="28">
        <v>1998.296</v>
      </c>
      <c r="L19" s="49">
        <v>5359.5969999999998</v>
      </c>
      <c r="M19" s="49">
        <v>0</v>
      </c>
      <c r="N19" s="49">
        <v>0</v>
      </c>
      <c r="O19" s="49"/>
      <c r="P19" s="49"/>
      <c r="Q19" s="49"/>
      <c r="R19" s="49"/>
      <c r="S19" s="49"/>
    </row>
    <row r="20" spans="1:19" s="16" customFormat="1" ht="76.5">
      <c r="A20" s="18" t="s">
        <v>107</v>
      </c>
      <c r="B20" s="18" t="s">
        <v>99</v>
      </c>
      <c r="C20" s="18" t="s">
        <v>75</v>
      </c>
      <c r="D20" s="15" t="s">
        <v>138</v>
      </c>
      <c r="E20" s="15" t="s">
        <v>325</v>
      </c>
      <c r="F20" s="14" t="s">
        <v>225</v>
      </c>
      <c r="G20" s="14"/>
      <c r="H20" s="27">
        <f t="shared" si="0"/>
        <v>56872.652000000002</v>
      </c>
      <c r="I20" s="28">
        <v>5849.1130000000003</v>
      </c>
      <c r="J20" s="28">
        <v>5951.0749999999998</v>
      </c>
      <c r="K20" s="28">
        <v>3336.0740000000001</v>
      </c>
      <c r="L20" s="49">
        <v>5880.39</v>
      </c>
      <c r="M20" s="49">
        <v>3300</v>
      </c>
      <c r="N20" s="49">
        <v>5300</v>
      </c>
      <c r="O20" s="49">
        <v>5000</v>
      </c>
      <c r="P20" s="49">
        <v>5400</v>
      </c>
      <c r="Q20" s="49">
        <v>5508</v>
      </c>
      <c r="R20" s="49">
        <v>5618</v>
      </c>
      <c r="S20" s="49">
        <v>5730</v>
      </c>
    </row>
    <row r="21" spans="1:19" s="16" customFormat="1" ht="54" customHeight="1">
      <c r="A21" s="18" t="s">
        <v>108</v>
      </c>
      <c r="B21" s="18" t="s">
        <v>41</v>
      </c>
      <c r="C21" s="18" t="s">
        <v>87</v>
      </c>
      <c r="D21" s="15" t="s">
        <v>138</v>
      </c>
      <c r="E21" s="15" t="s">
        <v>139</v>
      </c>
      <c r="F21" s="14" t="s">
        <v>73</v>
      </c>
      <c r="G21" s="14"/>
      <c r="H21" s="27">
        <f t="shared" si="0"/>
        <v>0</v>
      </c>
      <c r="I21" s="28">
        <v>0</v>
      </c>
      <c r="J21" s="28">
        <v>0</v>
      </c>
      <c r="K21" s="28">
        <v>0</v>
      </c>
      <c r="L21" s="49">
        <v>0</v>
      </c>
      <c r="M21" s="49">
        <v>0</v>
      </c>
      <c r="N21" s="49">
        <v>0</v>
      </c>
      <c r="O21" s="49"/>
      <c r="P21" s="49"/>
      <c r="Q21" s="49"/>
      <c r="R21" s="49"/>
      <c r="S21" s="49"/>
    </row>
    <row r="22" spans="1:19" s="16" customFormat="1" ht="127.5">
      <c r="A22" s="20" t="s">
        <v>238</v>
      </c>
      <c r="B22" s="18" t="s">
        <v>57</v>
      </c>
      <c r="C22" s="18" t="s">
        <v>85</v>
      </c>
      <c r="D22" s="15" t="s">
        <v>138</v>
      </c>
      <c r="E22" s="15" t="s">
        <v>139</v>
      </c>
      <c r="F22" s="14" t="s">
        <v>209</v>
      </c>
      <c r="G22" s="14"/>
      <c r="H22" s="27">
        <f t="shared" si="0"/>
        <v>1000</v>
      </c>
      <c r="I22" s="28">
        <v>1000</v>
      </c>
      <c r="J22" s="28">
        <v>0</v>
      </c>
      <c r="K22" s="28">
        <v>0</v>
      </c>
      <c r="L22" s="49">
        <v>0</v>
      </c>
      <c r="M22" s="49">
        <v>0</v>
      </c>
      <c r="N22" s="49">
        <v>0</v>
      </c>
      <c r="O22" s="49"/>
      <c r="P22" s="49"/>
      <c r="Q22" s="49"/>
      <c r="R22" s="49"/>
      <c r="S22" s="49"/>
    </row>
    <row r="23" spans="1:19" s="16" customFormat="1" ht="102">
      <c r="A23" s="20" t="s">
        <v>239</v>
      </c>
      <c r="B23" s="18" t="s">
        <v>95</v>
      </c>
      <c r="C23" s="18" t="s">
        <v>85</v>
      </c>
      <c r="D23" s="15" t="s">
        <v>138</v>
      </c>
      <c r="E23" s="15" t="s">
        <v>155</v>
      </c>
      <c r="F23" s="14" t="s">
        <v>314</v>
      </c>
      <c r="G23" s="14"/>
      <c r="H23" s="27">
        <f t="shared" si="0"/>
        <v>690.96299999999997</v>
      </c>
      <c r="I23" s="28">
        <v>400</v>
      </c>
      <c r="J23" s="28">
        <v>0</v>
      </c>
      <c r="K23" s="28">
        <v>0</v>
      </c>
      <c r="L23" s="49">
        <v>290.96300000000002</v>
      </c>
      <c r="M23" s="49">
        <v>0</v>
      </c>
      <c r="N23" s="49">
        <v>0</v>
      </c>
      <c r="O23" s="49"/>
      <c r="P23" s="49"/>
      <c r="Q23" s="49"/>
      <c r="R23" s="49"/>
      <c r="S23" s="49"/>
    </row>
    <row r="24" spans="1:19" s="16" customFormat="1" ht="63.75">
      <c r="A24" s="20" t="s">
        <v>240</v>
      </c>
      <c r="B24" s="18" t="s">
        <v>96</v>
      </c>
      <c r="C24" s="18" t="s">
        <v>76</v>
      </c>
      <c r="D24" s="15" t="s">
        <v>138</v>
      </c>
      <c r="E24" s="15" t="s">
        <v>139</v>
      </c>
      <c r="F24" s="14" t="s">
        <v>210</v>
      </c>
      <c r="G24" s="14"/>
      <c r="H24" s="27">
        <f t="shared" si="0"/>
        <v>576.09299999999996</v>
      </c>
      <c r="I24" s="28">
        <v>576.09299999999996</v>
      </c>
      <c r="J24" s="28">
        <v>0</v>
      </c>
      <c r="K24" s="28">
        <v>0</v>
      </c>
      <c r="L24" s="49">
        <v>0</v>
      </c>
      <c r="M24" s="49">
        <v>0</v>
      </c>
      <c r="N24" s="49">
        <v>0</v>
      </c>
      <c r="O24" s="49"/>
      <c r="P24" s="49"/>
      <c r="Q24" s="49"/>
      <c r="R24" s="49"/>
      <c r="S24" s="49"/>
    </row>
    <row r="25" spans="1:19" s="16" customFormat="1" ht="63.75">
      <c r="A25" s="20" t="s">
        <v>241</v>
      </c>
      <c r="B25" s="18" t="s">
        <v>45</v>
      </c>
      <c r="C25" s="18" t="s">
        <v>76</v>
      </c>
      <c r="D25" s="15" t="s">
        <v>138</v>
      </c>
      <c r="E25" s="15" t="s">
        <v>139</v>
      </c>
      <c r="F25" s="14" t="s">
        <v>211</v>
      </c>
      <c r="G25" s="14"/>
      <c r="H25" s="27">
        <f t="shared" si="0"/>
        <v>390</v>
      </c>
      <c r="I25" s="28">
        <v>390</v>
      </c>
      <c r="J25" s="28">
        <v>0</v>
      </c>
      <c r="K25" s="28">
        <v>0</v>
      </c>
      <c r="L25" s="49">
        <v>0</v>
      </c>
      <c r="M25" s="49">
        <v>0</v>
      </c>
      <c r="N25" s="49">
        <v>0</v>
      </c>
      <c r="O25" s="49"/>
      <c r="P25" s="49"/>
      <c r="Q25" s="49"/>
      <c r="R25" s="49"/>
      <c r="S25" s="49"/>
    </row>
    <row r="26" spans="1:19" s="16" customFormat="1" ht="51">
      <c r="A26" s="20" t="s">
        <v>242</v>
      </c>
      <c r="B26" s="18" t="s">
        <v>97</v>
      </c>
      <c r="C26" s="18" t="s">
        <v>77</v>
      </c>
      <c r="D26" s="15" t="s">
        <v>138</v>
      </c>
      <c r="E26" s="15" t="s">
        <v>139</v>
      </c>
      <c r="F26" s="14" t="s">
        <v>212</v>
      </c>
      <c r="G26" s="14"/>
      <c r="H26" s="27">
        <f t="shared" si="0"/>
        <v>881.08500000000004</v>
      </c>
      <c r="I26" s="28">
        <v>881.08500000000004</v>
      </c>
      <c r="J26" s="28">
        <v>0</v>
      </c>
      <c r="K26" s="28">
        <v>0</v>
      </c>
      <c r="L26" s="49">
        <v>0</v>
      </c>
      <c r="M26" s="49">
        <v>0</v>
      </c>
      <c r="N26" s="49">
        <v>0</v>
      </c>
      <c r="O26" s="49"/>
      <c r="P26" s="49"/>
      <c r="Q26" s="49"/>
      <c r="R26" s="49"/>
      <c r="S26" s="49"/>
    </row>
    <row r="27" spans="1:19" s="16" customFormat="1" ht="102">
      <c r="A27" s="20" t="s">
        <v>281</v>
      </c>
      <c r="B27" s="18" t="s">
        <v>244</v>
      </c>
      <c r="C27" s="18" t="s">
        <v>85</v>
      </c>
      <c r="D27" s="15" t="s">
        <v>138</v>
      </c>
      <c r="E27" s="15" t="s">
        <v>155</v>
      </c>
      <c r="F27" s="14" t="s">
        <v>226</v>
      </c>
      <c r="G27" s="14"/>
      <c r="H27" s="27">
        <f t="shared" si="0"/>
        <v>7836.4139999999998</v>
      </c>
      <c r="I27" s="28">
        <v>6090.0609999999997</v>
      </c>
      <c r="J27" s="28">
        <v>1744.9659999999999</v>
      </c>
      <c r="K27" s="28">
        <v>1.387</v>
      </c>
      <c r="L27" s="49">
        <v>0</v>
      </c>
      <c r="M27" s="49">
        <v>0</v>
      </c>
      <c r="N27" s="49">
        <v>0</v>
      </c>
      <c r="O27" s="49"/>
      <c r="P27" s="49"/>
      <c r="Q27" s="49"/>
      <c r="R27" s="49"/>
      <c r="S27" s="49"/>
    </row>
    <row r="28" spans="1:19" s="16" customFormat="1" ht="114.75">
      <c r="A28" s="20" t="s">
        <v>282</v>
      </c>
      <c r="B28" s="18" t="s">
        <v>98</v>
      </c>
      <c r="C28" s="18" t="s">
        <v>85</v>
      </c>
      <c r="D28" s="15" t="s">
        <v>138</v>
      </c>
      <c r="E28" s="15" t="s">
        <v>139</v>
      </c>
      <c r="F28" s="14" t="s">
        <v>213</v>
      </c>
      <c r="G28" s="14"/>
      <c r="H28" s="27">
        <f t="shared" si="0"/>
        <v>437.46800000000002</v>
      </c>
      <c r="I28" s="28">
        <v>437.46800000000002</v>
      </c>
      <c r="J28" s="28">
        <v>0</v>
      </c>
      <c r="K28" s="28">
        <v>0</v>
      </c>
      <c r="L28" s="49">
        <v>0</v>
      </c>
      <c r="M28" s="49">
        <v>0</v>
      </c>
      <c r="N28" s="49">
        <v>0</v>
      </c>
      <c r="O28" s="49"/>
      <c r="P28" s="49"/>
      <c r="Q28" s="49"/>
      <c r="R28" s="49"/>
      <c r="S28" s="49"/>
    </row>
    <row r="29" spans="1:19" s="16" customFormat="1" ht="114.75">
      <c r="A29" s="20" t="s">
        <v>283</v>
      </c>
      <c r="B29" s="18" t="s">
        <v>46</v>
      </c>
      <c r="C29" s="18" t="s">
        <v>77</v>
      </c>
      <c r="D29" s="15" t="s">
        <v>138</v>
      </c>
      <c r="E29" s="15" t="s">
        <v>155</v>
      </c>
      <c r="F29" s="14" t="s">
        <v>214</v>
      </c>
      <c r="G29" s="14"/>
      <c r="H29" s="27">
        <f t="shared" si="0"/>
        <v>2939.498</v>
      </c>
      <c r="I29" s="28">
        <v>2939.498</v>
      </c>
      <c r="J29" s="28">
        <v>0</v>
      </c>
      <c r="K29" s="28">
        <v>0</v>
      </c>
      <c r="L29" s="49">
        <v>0</v>
      </c>
      <c r="M29" s="49">
        <v>0</v>
      </c>
      <c r="N29" s="49">
        <v>0</v>
      </c>
      <c r="O29" s="49"/>
      <c r="P29" s="49"/>
      <c r="Q29" s="49"/>
      <c r="R29" s="49"/>
      <c r="S29" s="49"/>
    </row>
    <row r="30" spans="1:19" s="16" customFormat="1" ht="89.25">
      <c r="A30" s="20" t="s">
        <v>284</v>
      </c>
      <c r="B30" s="18" t="s">
        <v>245</v>
      </c>
      <c r="C30" s="18" t="s">
        <v>77</v>
      </c>
      <c r="D30" s="15" t="s">
        <v>138</v>
      </c>
      <c r="E30" s="15" t="s">
        <v>155</v>
      </c>
      <c r="F30" s="14" t="s">
        <v>227</v>
      </c>
      <c r="G30" s="14"/>
      <c r="H30" s="27">
        <f t="shared" si="0"/>
        <v>5548.7069999999994</v>
      </c>
      <c r="I30" s="28">
        <v>1401.319</v>
      </c>
      <c r="J30" s="28">
        <v>966.36300000000006</v>
      </c>
      <c r="K30" s="28">
        <v>2037.172</v>
      </c>
      <c r="L30" s="49">
        <v>1143.8530000000001</v>
      </c>
      <c r="M30" s="49">
        <v>0</v>
      </c>
      <c r="N30" s="49">
        <v>0</v>
      </c>
      <c r="O30" s="49"/>
      <c r="P30" s="49"/>
      <c r="Q30" s="49"/>
      <c r="R30" s="49"/>
      <c r="S30" s="49"/>
    </row>
    <row r="31" spans="1:19" s="16" customFormat="1" ht="81.75" customHeight="1">
      <c r="A31" s="20" t="s">
        <v>285</v>
      </c>
      <c r="B31" s="18" t="s">
        <v>156</v>
      </c>
      <c r="C31" s="18" t="s">
        <v>77</v>
      </c>
      <c r="D31" s="15" t="s">
        <v>138</v>
      </c>
      <c r="E31" s="15" t="s">
        <v>155</v>
      </c>
      <c r="F31" s="14" t="s">
        <v>215</v>
      </c>
      <c r="G31" s="14"/>
      <c r="H31" s="27">
        <f t="shared" si="0"/>
        <v>180.98400000000001</v>
      </c>
      <c r="I31" s="28">
        <v>0</v>
      </c>
      <c r="J31" s="28">
        <v>180.98400000000001</v>
      </c>
      <c r="K31" s="28">
        <v>0</v>
      </c>
      <c r="L31" s="49">
        <v>0</v>
      </c>
      <c r="M31" s="49">
        <v>0</v>
      </c>
      <c r="N31" s="49">
        <v>0</v>
      </c>
      <c r="O31" s="49"/>
      <c r="P31" s="49"/>
      <c r="Q31" s="49"/>
      <c r="R31" s="49"/>
      <c r="S31" s="49"/>
    </row>
    <row r="32" spans="1:19" s="16" customFormat="1" ht="67.5" customHeight="1">
      <c r="A32" s="20" t="s">
        <v>286</v>
      </c>
      <c r="B32" s="18" t="s">
        <v>327</v>
      </c>
      <c r="C32" s="18" t="s">
        <v>77</v>
      </c>
      <c r="D32" s="15" t="s">
        <v>138</v>
      </c>
      <c r="E32" s="15" t="s">
        <v>139</v>
      </c>
      <c r="F32" s="14" t="s">
        <v>310</v>
      </c>
      <c r="G32" s="14"/>
      <c r="H32" s="27">
        <f t="shared" si="0"/>
        <v>2099.6239999999998</v>
      </c>
      <c r="I32" s="28">
        <v>0</v>
      </c>
      <c r="J32" s="28">
        <v>388.51</v>
      </c>
      <c r="K32" s="28">
        <v>187.19800000000001</v>
      </c>
      <c r="L32" s="49">
        <v>1523.9159999999999</v>
      </c>
      <c r="M32" s="49">
        <v>0</v>
      </c>
      <c r="N32" s="49">
        <v>0</v>
      </c>
      <c r="O32" s="49"/>
      <c r="P32" s="49"/>
      <c r="Q32" s="49"/>
      <c r="R32" s="49"/>
      <c r="S32" s="49"/>
    </row>
    <row r="33" spans="1:19" s="16" customFormat="1" ht="67.5" customHeight="1">
      <c r="A33" s="20" t="s">
        <v>287</v>
      </c>
      <c r="B33" s="18" t="s">
        <v>216</v>
      </c>
      <c r="C33" s="18" t="s">
        <v>77</v>
      </c>
      <c r="D33" s="15" t="s">
        <v>138</v>
      </c>
      <c r="E33" s="15" t="s">
        <v>140</v>
      </c>
      <c r="F33" s="14" t="s">
        <v>228</v>
      </c>
      <c r="G33" s="14"/>
      <c r="H33" s="27">
        <f t="shared" si="0"/>
        <v>1026.6399999999999</v>
      </c>
      <c r="I33" s="28">
        <v>0</v>
      </c>
      <c r="J33" s="28">
        <v>0</v>
      </c>
      <c r="K33" s="28">
        <v>50</v>
      </c>
      <c r="L33" s="49">
        <v>976.64</v>
      </c>
      <c r="M33" s="49">
        <v>0</v>
      </c>
      <c r="N33" s="49">
        <v>0</v>
      </c>
      <c r="O33" s="49"/>
      <c r="P33" s="49"/>
      <c r="Q33" s="49"/>
      <c r="R33" s="49"/>
      <c r="S33" s="49"/>
    </row>
    <row r="34" spans="1:19" s="16" customFormat="1" ht="38.450000000000003" customHeight="1">
      <c r="A34" s="20" t="s">
        <v>288</v>
      </c>
      <c r="B34" s="18" t="s">
        <v>259</v>
      </c>
      <c r="C34" s="18" t="s">
        <v>77</v>
      </c>
      <c r="D34" s="15" t="s">
        <v>138</v>
      </c>
      <c r="E34" s="15" t="s">
        <v>139</v>
      </c>
      <c r="F34" s="14" t="s">
        <v>270</v>
      </c>
      <c r="G34" s="14"/>
      <c r="H34" s="27">
        <f t="shared" si="0"/>
        <v>0</v>
      </c>
      <c r="I34" s="28">
        <v>0</v>
      </c>
      <c r="J34" s="28">
        <v>0</v>
      </c>
      <c r="K34" s="28">
        <v>0</v>
      </c>
      <c r="L34" s="49">
        <v>0</v>
      </c>
      <c r="M34" s="49">
        <v>0</v>
      </c>
      <c r="N34" s="49">
        <v>0</v>
      </c>
      <c r="O34" s="49"/>
      <c r="P34" s="49"/>
      <c r="Q34" s="49"/>
      <c r="R34" s="49"/>
      <c r="S34" s="49"/>
    </row>
    <row r="35" spans="1:19" s="16" customFormat="1" ht="42.75" customHeight="1">
      <c r="A35" s="20" t="s">
        <v>289</v>
      </c>
      <c r="B35" s="18" t="s">
        <v>260</v>
      </c>
      <c r="C35" s="18" t="s">
        <v>77</v>
      </c>
      <c r="D35" s="15" t="s">
        <v>138</v>
      </c>
      <c r="E35" s="15" t="s">
        <v>139</v>
      </c>
      <c r="F35" s="14" t="s">
        <v>271</v>
      </c>
      <c r="G35" s="14"/>
      <c r="H35" s="27">
        <f t="shared" si="0"/>
        <v>0</v>
      </c>
      <c r="I35" s="28">
        <v>0</v>
      </c>
      <c r="J35" s="28">
        <v>0</v>
      </c>
      <c r="K35" s="28">
        <v>0</v>
      </c>
      <c r="L35" s="49">
        <v>0</v>
      </c>
      <c r="M35" s="49">
        <v>0</v>
      </c>
      <c r="N35" s="49">
        <v>0</v>
      </c>
      <c r="O35" s="49"/>
      <c r="P35" s="49"/>
      <c r="Q35" s="49"/>
      <c r="R35" s="49"/>
      <c r="S35" s="49"/>
    </row>
    <row r="36" spans="1:19" s="16" customFormat="1" ht="67.5" customHeight="1">
      <c r="A36" s="20" t="s">
        <v>290</v>
      </c>
      <c r="B36" s="18" t="s">
        <v>261</v>
      </c>
      <c r="C36" s="18" t="s">
        <v>77</v>
      </c>
      <c r="D36" s="15" t="s">
        <v>138</v>
      </c>
      <c r="E36" s="15" t="s">
        <v>139</v>
      </c>
      <c r="F36" s="14" t="s">
        <v>272</v>
      </c>
      <c r="G36" s="14"/>
      <c r="H36" s="27">
        <f t="shared" si="0"/>
        <v>0</v>
      </c>
      <c r="I36" s="28">
        <v>0</v>
      </c>
      <c r="J36" s="28">
        <v>0</v>
      </c>
      <c r="K36" s="28">
        <v>0</v>
      </c>
      <c r="L36" s="49">
        <v>0</v>
      </c>
      <c r="M36" s="49">
        <v>0</v>
      </c>
      <c r="N36" s="49">
        <v>0</v>
      </c>
      <c r="O36" s="49"/>
      <c r="P36" s="49"/>
      <c r="Q36" s="49"/>
      <c r="R36" s="49"/>
      <c r="S36" s="49"/>
    </row>
    <row r="37" spans="1:19" s="16" customFormat="1" ht="67.5" customHeight="1">
      <c r="A37" s="20" t="s">
        <v>291</v>
      </c>
      <c r="B37" s="18" t="s">
        <v>262</v>
      </c>
      <c r="C37" s="18" t="s">
        <v>77</v>
      </c>
      <c r="D37" s="15" t="s">
        <v>138</v>
      </c>
      <c r="E37" s="15" t="s">
        <v>139</v>
      </c>
      <c r="F37" s="14" t="s">
        <v>273</v>
      </c>
      <c r="G37" s="14"/>
      <c r="H37" s="27">
        <f t="shared" si="0"/>
        <v>0</v>
      </c>
      <c r="I37" s="28">
        <v>0</v>
      </c>
      <c r="J37" s="28">
        <v>0</v>
      </c>
      <c r="K37" s="28">
        <v>0</v>
      </c>
      <c r="L37" s="49">
        <v>0</v>
      </c>
      <c r="M37" s="49">
        <v>0</v>
      </c>
      <c r="N37" s="49">
        <v>0</v>
      </c>
      <c r="O37" s="49"/>
      <c r="P37" s="49"/>
      <c r="Q37" s="49"/>
      <c r="R37" s="49"/>
      <c r="S37" s="49"/>
    </row>
    <row r="38" spans="1:19" s="16" customFormat="1" ht="96.75" customHeight="1">
      <c r="A38" s="20" t="s">
        <v>292</v>
      </c>
      <c r="B38" s="18" t="s">
        <v>263</v>
      </c>
      <c r="C38" s="18" t="s">
        <v>77</v>
      </c>
      <c r="D38" s="15" t="s">
        <v>138</v>
      </c>
      <c r="E38" s="15" t="s">
        <v>139</v>
      </c>
      <c r="F38" s="14" t="s">
        <v>274</v>
      </c>
      <c r="G38" s="14"/>
      <c r="H38" s="27">
        <f t="shared" si="0"/>
        <v>7613.2</v>
      </c>
      <c r="I38" s="28">
        <v>0</v>
      </c>
      <c r="J38" s="28">
        <v>0</v>
      </c>
      <c r="K38" s="28">
        <v>0</v>
      </c>
      <c r="L38" s="49">
        <v>0</v>
      </c>
      <c r="M38" s="49">
        <v>6750</v>
      </c>
      <c r="N38" s="49">
        <v>863.2</v>
      </c>
      <c r="O38" s="49"/>
      <c r="P38" s="49"/>
      <c r="Q38" s="49"/>
      <c r="R38" s="49"/>
      <c r="S38" s="49"/>
    </row>
    <row r="39" spans="1:19" s="16" customFormat="1" ht="67.5" customHeight="1">
      <c r="A39" s="20" t="s">
        <v>293</v>
      </c>
      <c r="B39" s="18" t="s">
        <v>264</v>
      </c>
      <c r="C39" s="18" t="s">
        <v>77</v>
      </c>
      <c r="D39" s="15" t="s">
        <v>138</v>
      </c>
      <c r="E39" s="15" t="s">
        <v>139</v>
      </c>
      <c r="F39" s="14" t="s">
        <v>275</v>
      </c>
      <c r="G39" s="14"/>
      <c r="H39" s="27">
        <f t="shared" si="0"/>
        <v>0</v>
      </c>
      <c r="I39" s="28">
        <v>0</v>
      </c>
      <c r="J39" s="28">
        <v>0</v>
      </c>
      <c r="K39" s="28">
        <v>0</v>
      </c>
      <c r="L39" s="49">
        <v>0</v>
      </c>
      <c r="M39" s="49">
        <v>0</v>
      </c>
      <c r="N39" s="49">
        <v>0</v>
      </c>
      <c r="O39" s="49"/>
      <c r="P39" s="49"/>
      <c r="Q39" s="49"/>
      <c r="R39" s="49"/>
      <c r="S39" s="49"/>
    </row>
    <row r="40" spans="1:19" s="16" customFormat="1" ht="67.5" customHeight="1">
      <c r="A40" s="20" t="s">
        <v>294</v>
      </c>
      <c r="B40" s="18" t="s">
        <v>265</v>
      </c>
      <c r="C40" s="18" t="s">
        <v>77</v>
      </c>
      <c r="D40" s="15" t="s">
        <v>138</v>
      </c>
      <c r="E40" s="15" t="s">
        <v>139</v>
      </c>
      <c r="F40" s="14" t="s">
        <v>276</v>
      </c>
      <c r="G40" s="14"/>
      <c r="H40" s="27">
        <f t="shared" ref="H40:H68" si="5">SUM(I40:S40)</f>
        <v>0</v>
      </c>
      <c r="I40" s="28">
        <v>0</v>
      </c>
      <c r="J40" s="28">
        <v>0</v>
      </c>
      <c r="K40" s="28">
        <v>0</v>
      </c>
      <c r="L40" s="49">
        <v>0</v>
      </c>
      <c r="M40" s="49">
        <v>0</v>
      </c>
      <c r="N40" s="49">
        <v>0</v>
      </c>
      <c r="O40" s="49"/>
      <c r="P40" s="49"/>
      <c r="Q40" s="49"/>
      <c r="R40" s="49"/>
      <c r="S40" s="49"/>
    </row>
    <row r="41" spans="1:19" s="16" customFormat="1" ht="57.75" customHeight="1">
      <c r="A41" s="20" t="s">
        <v>295</v>
      </c>
      <c r="B41" s="18" t="s">
        <v>266</v>
      </c>
      <c r="C41" s="18" t="s">
        <v>77</v>
      </c>
      <c r="D41" s="15" t="s">
        <v>138</v>
      </c>
      <c r="E41" s="15" t="s">
        <v>139</v>
      </c>
      <c r="F41" s="14" t="s">
        <v>277</v>
      </c>
      <c r="G41" s="14"/>
      <c r="H41" s="27">
        <f t="shared" si="5"/>
        <v>6777.5</v>
      </c>
      <c r="I41" s="28">
        <v>0</v>
      </c>
      <c r="J41" s="28">
        <v>0</v>
      </c>
      <c r="K41" s="28">
        <v>0</v>
      </c>
      <c r="L41" s="49">
        <v>0</v>
      </c>
      <c r="M41" s="49">
        <v>6000</v>
      </c>
      <c r="N41" s="49">
        <v>777.5</v>
      </c>
      <c r="O41" s="49"/>
      <c r="P41" s="49"/>
      <c r="Q41" s="49"/>
      <c r="R41" s="49"/>
      <c r="S41" s="49"/>
    </row>
    <row r="42" spans="1:19" s="16" customFormat="1" ht="45.75" customHeight="1">
      <c r="A42" s="20" t="s">
        <v>296</v>
      </c>
      <c r="B42" s="18" t="s">
        <v>268</v>
      </c>
      <c r="C42" s="18" t="s">
        <v>77</v>
      </c>
      <c r="D42" s="15" t="s">
        <v>138</v>
      </c>
      <c r="E42" s="15" t="s">
        <v>155</v>
      </c>
      <c r="F42" s="14" t="s">
        <v>278</v>
      </c>
      <c r="G42" s="14"/>
      <c r="H42" s="27">
        <f t="shared" si="5"/>
        <v>1358.8</v>
      </c>
      <c r="I42" s="28">
        <v>0</v>
      </c>
      <c r="J42" s="28">
        <v>0</v>
      </c>
      <c r="K42" s="28">
        <v>0</v>
      </c>
      <c r="L42" s="49">
        <v>0</v>
      </c>
      <c r="M42" s="49">
        <v>1200</v>
      </c>
      <c r="N42" s="49">
        <v>158.80000000000001</v>
      </c>
      <c r="O42" s="49"/>
      <c r="P42" s="49"/>
      <c r="Q42" s="49"/>
      <c r="R42" s="49"/>
      <c r="S42" s="49"/>
    </row>
    <row r="43" spans="1:19" s="16" customFormat="1" ht="53.25" customHeight="1">
      <c r="A43" s="20" t="s">
        <v>297</v>
      </c>
      <c r="B43" s="18" t="s">
        <v>267</v>
      </c>
      <c r="C43" s="18" t="s">
        <v>77</v>
      </c>
      <c r="D43" s="15" t="s">
        <v>138</v>
      </c>
      <c r="E43" s="15" t="s">
        <v>139</v>
      </c>
      <c r="F43" s="14" t="s">
        <v>279</v>
      </c>
      <c r="G43" s="14"/>
      <c r="H43" s="27">
        <f t="shared" si="5"/>
        <v>1688.5</v>
      </c>
      <c r="I43" s="28">
        <v>0</v>
      </c>
      <c r="J43" s="28">
        <v>0</v>
      </c>
      <c r="K43" s="28">
        <v>0</v>
      </c>
      <c r="L43" s="49">
        <v>0</v>
      </c>
      <c r="M43" s="49">
        <v>1500</v>
      </c>
      <c r="N43" s="49">
        <v>188.5</v>
      </c>
      <c r="O43" s="49"/>
      <c r="P43" s="49"/>
      <c r="Q43" s="49"/>
      <c r="R43" s="49"/>
      <c r="S43" s="49"/>
    </row>
    <row r="44" spans="1:19" s="16" customFormat="1" ht="27.4" customHeight="1">
      <c r="A44" s="20" t="s">
        <v>298</v>
      </c>
      <c r="B44" s="18" t="s">
        <v>269</v>
      </c>
      <c r="C44" s="18" t="s">
        <v>77</v>
      </c>
      <c r="D44" s="15" t="s">
        <v>138</v>
      </c>
      <c r="E44" s="15" t="s">
        <v>155</v>
      </c>
      <c r="F44" s="14" t="s">
        <v>280</v>
      </c>
      <c r="G44" s="14"/>
      <c r="H44" s="27">
        <f t="shared" si="5"/>
        <v>3430</v>
      </c>
      <c r="I44" s="28">
        <v>0</v>
      </c>
      <c r="J44" s="28">
        <v>0</v>
      </c>
      <c r="K44" s="28">
        <v>0</v>
      </c>
      <c r="L44" s="49">
        <v>0</v>
      </c>
      <c r="M44" s="49">
        <v>3430</v>
      </c>
      <c r="N44" s="49">
        <v>0</v>
      </c>
      <c r="O44" s="49"/>
      <c r="P44" s="49"/>
      <c r="Q44" s="49"/>
      <c r="R44" s="49"/>
      <c r="S44" s="49"/>
    </row>
    <row r="45" spans="1:19" s="16" customFormat="1" ht="61.5" customHeight="1">
      <c r="A45" s="20" t="s">
        <v>312</v>
      </c>
      <c r="B45" s="18" t="s">
        <v>313</v>
      </c>
      <c r="C45" s="18" t="s">
        <v>258</v>
      </c>
      <c r="D45" s="15" t="s">
        <v>160</v>
      </c>
      <c r="E45" s="15" t="s">
        <v>139</v>
      </c>
      <c r="F45" s="14">
        <v>5610305390</v>
      </c>
      <c r="G45" s="14"/>
      <c r="H45" s="27">
        <f t="shared" si="5"/>
        <v>2500</v>
      </c>
      <c r="I45" s="28">
        <v>0</v>
      </c>
      <c r="J45" s="28">
        <v>0</v>
      </c>
      <c r="K45" s="28">
        <v>0</v>
      </c>
      <c r="L45" s="49">
        <v>2500</v>
      </c>
      <c r="M45" s="49">
        <v>0</v>
      </c>
      <c r="N45" s="49">
        <v>0</v>
      </c>
      <c r="O45" s="49"/>
      <c r="P45" s="49"/>
      <c r="Q45" s="49"/>
      <c r="R45" s="49"/>
      <c r="S45" s="49"/>
    </row>
    <row r="46" spans="1:19" s="16" customFormat="1" ht="61.5" customHeight="1">
      <c r="A46" s="20" t="s">
        <v>319</v>
      </c>
      <c r="B46" s="18" t="s">
        <v>318</v>
      </c>
      <c r="C46" s="18" t="s">
        <v>258</v>
      </c>
      <c r="D46" s="15" t="s">
        <v>160</v>
      </c>
      <c r="E46" s="15" t="s">
        <v>139</v>
      </c>
      <c r="F46" s="14">
        <v>5610305420</v>
      </c>
      <c r="G46" s="14"/>
      <c r="H46" s="27">
        <f t="shared" si="5"/>
        <v>3700</v>
      </c>
      <c r="I46" s="28">
        <v>0</v>
      </c>
      <c r="J46" s="28">
        <v>0</v>
      </c>
      <c r="K46" s="28">
        <v>0</v>
      </c>
      <c r="L46" s="49">
        <v>3700</v>
      </c>
      <c r="M46" s="49">
        <v>0</v>
      </c>
      <c r="N46" s="49">
        <v>0</v>
      </c>
      <c r="O46" s="49"/>
      <c r="P46" s="49"/>
      <c r="Q46" s="49"/>
      <c r="R46" s="49"/>
      <c r="S46" s="49"/>
    </row>
    <row r="47" spans="1:19" s="16" customFormat="1" ht="61.5" customHeight="1">
      <c r="A47" s="20" t="s">
        <v>321</v>
      </c>
      <c r="B47" s="18" t="s">
        <v>320</v>
      </c>
      <c r="C47" s="18" t="s">
        <v>77</v>
      </c>
      <c r="D47" s="15" t="s">
        <v>138</v>
      </c>
      <c r="E47" s="15" t="s">
        <v>139</v>
      </c>
      <c r="F47" s="14">
        <v>5610305410</v>
      </c>
      <c r="G47" s="14"/>
      <c r="H47" s="27">
        <f t="shared" si="5"/>
        <v>1500</v>
      </c>
      <c r="I47" s="28">
        <v>0</v>
      </c>
      <c r="J47" s="28">
        <v>0</v>
      </c>
      <c r="K47" s="28">
        <v>0</v>
      </c>
      <c r="L47" s="49">
        <v>388.9</v>
      </c>
      <c r="M47" s="49">
        <v>1111.0999999999999</v>
      </c>
      <c r="N47" s="49">
        <v>0</v>
      </c>
      <c r="O47" s="49"/>
      <c r="P47" s="49"/>
      <c r="Q47" s="49"/>
      <c r="R47" s="49"/>
      <c r="S47" s="49"/>
    </row>
    <row r="48" spans="1:19" s="16" customFormat="1" ht="61.5" customHeight="1">
      <c r="A48" s="20" t="s">
        <v>326</v>
      </c>
      <c r="B48" s="18" t="s">
        <v>328</v>
      </c>
      <c r="C48" s="18" t="s">
        <v>77</v>
      </c>
      <c r="D48" s="15" t="s">
        <v>138</v>
      </c>
      <c r="E48" s="15" t="s">
        <v>139</v>
      </c>
      <c r="F48" s="14">
        <v>5610305680</v>
      </c>
      <c r="G48" s="14"/>
      <c r="H48" s="27">
        <f t="shared" si="5"/>
        <v>1200</v>
      </c>
      <c r="I48" s="28">
        <v>0</v>
      </c>
      <c r="J48" s="28">
        <v>0</v>
      </c>
      <c r="K48" s="28">
        <v>0</v>
      </c>
      <c r="L48" s="49">
        <v>360</v>
      </c>
      <c r="M48" s="49">
        <v>840</v>
      </c>
      <c r="N48" s="49">
        <v>0</v>
      </c>
      <c r="O48" s="49"/>
      <c r="P48" s="49"/>
      <c r="Q48" s="49"/>
      <c r="R48" s="49"/>
      <c r="S48" s="49"/>
    </row>
    <row r="49" spans="1:19" s="16" customFormat="1" ht="61.5" customHeight="1">
      <c r="A49" s="20" t="s">
        <v>329</v>
      </c>
      <c r="B49" s="18" t="s">
        <v>330</v>
      </c>
      <c r="C49" s="18" t="s">
        <v>258</v>
      </c>
      <c r="D49" s="15" t="s">
        <v>160</v>
      </c>
      <c r="E49" s="15" t="s">
        <v>155</v>
      </c>
      <c r="F49" s="14">
        <v>5610305440</v>
      </c>
      <c r="G49" s="14"/>
      <c r="H49" s="27">
        <f t="shared" si="5"/>
        <v>168.98699999999999</v>
      </c>
      <c r="I49" s="28">
        <v>0</v>
      </c>
      <c r="J49" s="28">
        <v>0</v>
      </c>
      <c r="K49" s="28">
        <v>0</v>
      </c>
      <c r="L49" s="49">
        <v>168.98699999999999</v>
      </c>
      <c r="M49" s="49">
        <v>0</v>
      </c>
      <c r="N49" s="49">
        <v>0</v>
      </c>
      <c r="O49" s="49"/>
      <c r="P49" s="49"/>
      <c r="Q49" s="49"/>
      <c r="R49" s="49"/>
      <c r="S49" s="49"/>
    </row>
    <row r="50" spans="1:19" s="13" customFormat="1" ht="61.5" customHeight="1">
      <c r="A50" s="17">
        <v>2</v>
      </c>
      <c r="B50" s="17" t="s">
        <v>79</v>
      </c>
      <c r="C50" s="17" t="s">
        <v>157</v>
      </c>
      <c r="D50" s="12" t="s">
        <v>158</v>
      </c>
      <c r="E50" s="12"/>
      <c r="F50" s="11">
        <v>5620000000</v>
      </c>
      <c r="G50" s="11"/>
      <c r="H50" s="27">
        <f t="shared" si="5"/>
        <v>71274.635999999999</v>
      </c>
      <c r="I50" s="27">
        <f>I51</f>
        <v>3226.451</v>
      </c>
      <c r="J50" s="27">
        <f t="shared" ref="J50:S50" si="6">J51</f>
        <v>4233.9859999999999</v>
      </c>
      <c r="K50" s="27">
        <f t="shared" si="6"/>
        <v>5212.6260000000002</v>
      </c>
      <c r="L50" s="32">
        <f t="shared" si="6"/>
        <v>15318.573</v>
      </c>
      <c r="M50" s="32">
        <f t="shared" si="6"/>
        <v>8300</v>
      </c>
      <c r="N50" s="32">
        <f t="shared" si="6"/>
        <v>5000</v>
      </c>
      <c r="O50" s="32">
        <f t="shared" si="6"/>
        <v>5500</v>
      </c>
      <c r="P50" s="32">
        <f t="shared" si="6"/>
        <v>5940</v>
      </c>
      <c r="Q50" s="32">
        <f t="shared" si="6"/>
        <v>6059</v>
      </c>
      <c r="R50" s="32">
        <f t="shared" si="6"/>
        <v>6180</v>
      </c>
      <c r="S50" s="32">
        <f t="shared" si="6"/>
        <v>6304</v>
      </c>
    </row>
    <row r="51" spans="1:19" s="13" customFormat="1" ht="64.5">
      <c r="A51" s="17" t="s">
        <v>48</v>
      </c>
      <c r="B51" s="17" t="s">
        <v>182</v>
      </c>
      <c r="C51" s="17" t="s">
        <v>73</v>
      </c>
      <c r="D51" s="12"/>
      <c r="E51" s="12"/>
      <c r="F51" s="11">
        <v>5620100000</v>
      </c>
      <c r="G51" s="11"/>
      <c r="H51" s="27">
        <f t="shared" si="5"/>
        <v>71274.635999999999</v>
      </c>
      <c r="I51" s="27">
        <f t="shared" ref="I51:S51" si="7">I52+I53+I54</f>
        <v>3226.451</v>
      </c>
      <c r="J51" s="27">
        <f t="shared" si="7"/>
        <v>4233.9859999999999</v>
      </c>
      <c r="K51" s="27">
        <f t="shared" si="7"/>
        <v>5212.6260000000002</v>
      </c>
      <c r="L51" s="32">
        <f t="shared" si="7"/>
        <v>15318.573</v>
      </c>
      <c r="M51" s="32">
        <f t="shared" si="7"/>
        <v>8300</v>
      </c>
      <c r="N51" s="32">
        <f t="shared" si="7"/>
        <v>5000</v>
      </c>
      <c r="O51" s="32">
        <f t="shared" si="7"/>
        <v>5500</v>
      </c>
      <c r="P51" s="32">
        <f t="shared" si="7"/>
        <v>5940</v>
      </c>
      <c r="Q51" s="32">
        <f t="shared" si="7"/>
        <v>6059</v>
      </c>
      <c r="R51" s="32">
        <f t="shared" si="7"/>
        <v>6180</v>
      </c>
      <c r="S51" s="32">
        <f t="shared" si="7"/>
        <v>6304</v>
      </c>
    </row>
    <row r="52" spans="1:19" s="16" customFormat="1" ht="52.7" customHeight="1">
      <c r="A52" s="18" t="s">
        <v>109</v>
      </c>
      <c r="B52" s="18" t="s">
        <v>110</v>
      </c>
      <c r="C52" s="18" t="s">
        <v>88</v>
      </c>
      <c r="D52" s="15" t="s">
        <v>138</v>
      </c>
      <c r="E52" s="15" t="s">
        <v>140</v>
      </c>
      <c r="F52" s="14" t="s">
        <v>229</v>
      </c>
      <c r="G52" s="14"/>
      <c r="H52" s="27">
        <f t="shared" si="5"/>
        <v>6193.7449999999999</v>
      </c>
      <c r="I52" s="28">
        <v>1459.2180000000001</v>
      </c>
      <c r="J52" s="28">
        <v>1471.204</v>
      </c>
      <c r="K52" s="28">
        <v>1663.3230000000001</v>
      </c>
      <c r="L52" s="49">
        <v>300</v>
      </c>
      <c r="M52" s="49">
        <v>300</v>
      </c>
      <c r="N52" s="49">
        <v>1000</v>
      </c>
      <c r="O52" s="49"/>
      <c r="P52" s="49"/>
      <c r="Q52" s="49"/>
      <c r="R52" s="49"/>
      <c r="S52" s="49"/>
    </row>
    <row r="53" spans="1:19" s="16" customFormat="1" ht="90.75" customHeight="1">
      <c r="A53" s="18" t="s">
        <v>112</v>
      </c>
      <c r="B53" s="18" t="s">
        <v>113</v>
      </c>
      <c r="C53" s="18" t="s">
        <v>114</v>
      </c>
      <c r="D53" s="15" t="s">
        <v>160</v>
      </c>
      <c r="E53" s="15" t="s">
        <v>140</v>
      </c>
      <c r="F53" s="14" t="s">
        <v>230</v>
      </c>
      <c r="G53" s="14"/>
      <c r="H53" s="27">
        <f t="shared" si="5"/>
        <v>60525.512000000002</v>
      </c>
      <c r="I53" s="28">
        <v>0</v>
      </c>
      <c r="J53" s="28">
        <v>1500</v>
      </c>
      <c r="K53" s="28">
        <v>3000</v>
      </c>
      <c r="L53" s="49">
        <v>14042.512000000001</v>
      </c>
      <c r="M53" s="49">
        <v>8000</v>
      </c>
      <c r="N53" s="49">
        <v>4000</v>
      </c>
      <c r="O53" s="49">
        <v>5500</v>
      </c>
      <c r="P53" s="49">
        <v>5940</v>
      </c>
      <c r="Q53" s="49">
        <v>6059</v>
      </c>
      <c r="R53" s="49">
        <v>6180</v>
      </c>
      <c r="S53" s="49">
        <v>6304</v>
      </c>
    </row>
    <row r="54" spans="1:19" s="16" customFormat="1" ht="76.5">
      <c r="A54" s="20" t="s">
        <v>111</v>
      </c>
      <c r="B54" s="18" t="s">
        <v>159</v>
      </c>
      <c r="C54" s="18" t="s">
        <v>44</v>
      </c>
      <c r="D54" s="15" t="s">
        <v>138</v>
      </c>
      <c r="E54" s="15" t="s">
        <v>140</v>
      </c>
      <c r="F54" s="14" t="s">
        <v>231</v>
      </c>
      <c r="G54" s="14"/>
      <c r="H54" s="27">
        <f t="shared" si="5"/>
        <v>4555.3789999999999</v>
      </c>
      <c r="I54" s="28">
        <v>1767.2329999999999</v>
      </c>
      <c r="J54" s="28">
        <v>1262.7819999999999</v>
      </c>
      <c r="K54" s="28">
        <v>549.303</v>
      </c>
      <c r="L54" s="49">
        <v>976.06100000000004</v>
      </c>
      <c r="M54" s="49">
        <v>0</v>
      </c>
      <c r="N54" s="49">
        <v>0</v>
      </c>
      <c r="O54" s="49"/>
      <c r="P54" s="49"/>
      <c r="Q54" s="49"/>
      <c r="R54" s="49"/>
      <c r="S54" s="49"/>
    </row>
    <row r="55" spans="1:19" s="13" customFormat="1" ht="65.25" customHeight="1">
      <c r="A55" s="17">
        <v>3</v>
      </c>
      <c r="B55" s="17" t="s">
        <v>80</v>
      </c>
      <c r="C55" s="17" t="s">
        <v>78</v>
      </c>
      <c r="D55" s="12" t="s">
        <v>161</v>
      </c>
      <c r="E55" s="12"/>
      <c r="F55" s="11">
        <v>5630000000</v>
      </c>
      <c r="G55" s="11"/>
      <c r="H55" s="27">
        <f t="shared" si="5"/>
        <v>697.69</v>
      </c>
      <c r="I55" s="27">
        <f>I56</f>
        <v>97.89</v>
      </c>
      <c r="J55" s="27">
        <f t="shared" ref="J55:S55" si="8">J56</f>
        <v>150</v>
      </c>
      <c r="K55" s="27">
        <f t="shared" si="8"/>
        <v>49.8</v>
      </c>
      <c r="L55" s="32">
        <f t="shared" si="8"/>
        <v>50</v>
      </c>
      <c r="M55" s="32">
        <f t="shared" si="8"/>
        <v>50</v>
      </c>
      <c r="N55" s="32">
        <f t="shared" si="8"/>
        <v>50</v>
      </c>
      <c r="O55" s="32">
        <f t="shared" si="8"/>
        <v>50</v>
      </c>
      <c r="P55" s="32">
        <f t="shared" si="8"/>
        <v>50</v>
      </c>
      <c r="Q55" s="32">
        <f t="shared" si="8"/>
        <v>50</v>
      </c>
      <c r="R55" s="32">
        <f t="shared" si="8"/>
        <v>50</v>
      </c>
      <c r="S55" s="32">
        <f t="shared" si="8"/>
        <v>50</v>
      </c>
    </row>
    <row r="56" spans="1:19" s="13" customFormat="1" ht="50.25" customHeight="1">
      <c r="A56" s="17" t="s">
        <v>51</v>
      </c>
      <c r="B56" s="17" t="s">
        <v>185</v>
      </c>
      <c r="C56" s="17" t="s">
        <v>73</v>
      </c>
      <c r="D56" s="12"/>
      <c r="E56" s="12"/>
      <c r="F56" s="11">
        <v>5630100000</v>
      </c>
      <c r="G56" s="11"/>
      <c r="H56" s="27">
        <f t="shared" si="5"/>
        <v>697.69</v>
      </c>
      <c r="I56" s="27">
        <f t="shared" ref="I56:S56" si="9">I57+I58+I59+I60+I61</f>
        <v>97.89</v>
      </c>
      <c r="J56" s="27">
        <f t="shared" si="9"/>
        <v>150</v>
      </c>
      <c r="K56" s="27">
        <f t="shared" si="9"/>
        <v>49.8</v>
      </c>
      <c r="L56" s="32">
        <f t="shared" si="9"/>
        <v>50</v>
      </c>
      <c r="M56" s="32">
        <f t="shared" si="9"/>
        <v>50</v>
      </c>
      <c r="N56" s="32">
        <f t="shared" si="9"/>
        <v>50</v>
      </c>
      <c r="O56" s="32">
        <f t="shared" si="9"/>
        <v>50</v>
      </c>
      <c r="P56" s="32">
        <f t="shared" si="9"/>
        <v>50</v>
      </c>
      <c r="Q56" s="32">
        <f t="shared" si="9"/>
        <v>50</v>
      </c>
      <c r="R56" s="32">
        <f t="shared" si="9"/>
        <v>50</v>
      </c>
      <c r="S56" s="32">
        <f t="shared" si="9"/>
        <v>50</v>
      </c>
    </row>
    <row r="57" spans="1:19" s="23" customFormat="1" ht="65.25" customHeight="1">
      <c r="A57" s="20" t="s">
        <v>116</v>
      </c>
      <c r="B57" s="18" t="s">
        <v>81</v>
      </c>
      <c r="C57" s="18" t="s">
        <v>53</v>
      </c>
      <c r="D57" s="15" t="s">
        <v>162</v>
      </c>
      <c r="E57" s="15" t="s">
        <v>163</v>
      </c>
      <c r="F57" s="14" t="s">
        <v>232</v>
      </c>
      <c r="G57" s="14"/>
      <c r="H57" s="27">
        <f t="shared" si="5"/>
        <v>647.69000000000005</v>
      </c>
      <c r="I57" s="28">
        <v>97.89</v>
      </c>
      <c r="J57" s="28">
        <v>100</v>
      </c>
      <c r="K57" s="28">
        <v>49.8</v>
      </c>
      <c r="L57" s="49">
        <v>50</v>
      </c>
      <c r="M57" s="49">
        <v>50</v>
      </c>
      <c r="N57" s="49">
        <v>50</v>
      </c>
      <c r="O57" s="49">
        <v>50</v>
      </c>
      <c r="P57" s="49">
        <v>50</v>
      </c>
      <c r="Q57" s="49">
        <v>50</v>
      </c>
      <c r="R57" s="49">
        <v>50</v>
      </c>
      <c r="S57" s="49">
        <v>50</v>
      </c>
    </row>
    <row r="58" spans="1:19" s="23" customFormat="1" ht="66" hidden="1" customHeight="1">
      <c r="A58" s="18" t="s">
        <v>117</v>
      </c>
      <c r="B58" s="18" t="s">
        <v>187</v>
      </c>
      <c r="C58" s="18" t="s">
        <v>189</v>
      </c>
      <c r="D58" s="15" t="s">
        <v>191</v>
      </c>
      <c r="E58" s="15" t="s">
        <v>192</v>
      </c>
      <c r="F58" s="14" t="s">
        <v>205</v>
      </c>
      <c r="G58" s="14"/>
      <c r="H58" s="27">
        <f t="shared" si="5"/>
        <v>0</v>
      </c>
      <c r="I58" s="28">
        <v>0</v>
      </c>
      <c r="J58" s="28">
        <v>0</v>
      </c>
      <c r="K58" s="28">
        <v>0</v>
      </c>
      <c r="L58" s="49">
        <v>0</v>
      </c>
      <c r="M58" s="49">
        <v>0</v>
      </c>
      <c r="N58" s="49">
        <v>0</v>
      </c>
      <c r="O58" s="49"/>
      <c r="P58" s="49"/>
      <c r="Q58" s="49"/>
      <c r="R58" s="49"/>
      <c r="S58" s="49"/>
    </row>
    <row r="59" spans="1:19" s="23" customFormat="1" ht="66" hidden="1" customHeight="1">
      <c r="A59" s="18" t="s">
        <v>200</v>
      </c>
      <c r="B59" s="18" t="s">
        <v>187</v>
      </c>
      <c r="C59" s="18" t="s">
        <v>195</v>
      </c>
      <c r="D59" s="15" t="s">
        <v>199</v>
      </c>
      <c r="E59" s="15" t="s">
        <v>198</v>
      </c>
      <c r="F59" s="14"/>
      <c r="G59" s="14"/>
      <c r="H59" s="27">
        <f t="shared" si="5"/>
        <v>0</v>
      </c>
      <c r="I59" s="28">
        <v>0</v>
      </c>
      <c r="J59" s="28">
        <v>0</v>
      </c>
      <c r="K59" s="28">
        <v>0</v>
      </c>
      <c r="L59" s="49">
        <v>0</v>
      </c>
      <c r="M59" s="49">
        <v>0</v>
      </c>
      <c r="N59" s="49">
        <v>0</v>
      </c>
      <c r="O59" s="49"/>
      <c r="P59" s="49"/>
      <c r="Q59" s="49"/>
      <c r="R59" s="49"/>
      <c r="S59" s="49"/>
    </row>
    <row r="60" spans="1:19" s="23" customFormat="1" ht="66" hidden="1" customHeight="1">
      <c r="A60" s="18" t="s">
        <v>201</v>
      </c>
      <c r="B60" s="18" t="s">
        <v>187</v>
      </c>
      <c r="C60" s="18" t="s">
        <v>196</v>
      </c>
      <c r="D60" s="15" t="s">
        <v>193</v>
      </c>
      <c r="E60" s="15" t="s">
        <v>197</v>
      </c>
      <c r="F60" s="14"/>
      <c r="G60" s="14"/>
      <c r="H60" s="27">
        <f t="shared" si="5"/>
        <v>0</v>
      </c>
      <c r="I60" s="28">
        <v>0</v>
      </c>
      <c r="J60" s="28">
        <v>0</v>
      </c>
      <c r="K60" s="28">
        <v>0</v>
      </c>
      <c r="L60" s="49">
        <v>0</v>
      </c>
      <c r="M60" s="49">
        <v>0</v>
      </c>
      <c r="N60" s="49">
        <v>0</v>
      </c>
      <c r="O60" s="49"/>
      <c r="P60" s="49"/>
      <c r="Q60" s="49"/>
      <c r="R60" s="49"/>
      <c r="S60" s="49"/>
    </row>
    <row r="61" spans="1:19" s="23" customFormat="1" ht="66" customHeight="1">
      <c r="A61" s="18" t="s">
        <v>202</v>
      </c>
      <c r="B61" s="18" t="s">
        <v>188</v>
      </c>
      <c r="C61" s="18" t="s">
        <v>190</v>
      </c>
      <c r="D61" s="15" t="s">
        <v>193</v>
      </c>
      <c r="E61" s="15" t="s">
        <v>194</v>
      </c>
      <c r="F61" s="14" t="s">
        <v>206</v>
      </c>
      <c r="G61" s="14"/>
      <c r="H61" s="27">
        <f t="shared" si="5"/>
        <v>50</v>
      </c>
      <c r="I61" s="28">
        <v>0</v>
      </c>
      <c r="J61" s="28">
        <v>50</v>
      </c>
      <c r="K61" s="28">
        <v>0</v>
      </c>
      <c r="L61" s="49">
        <v>0</v>
      </c>
      <c r="M61" s="49">
        <v>0</v>
      </c>
      <c r="N61" s="49">
        <v>0</v>
      </c>
      <c r="O61" s="49"/>
      <c r="P61" s="49"/>
      <c r="Q61" s="49"/>
      <c r="R61" s="49"/>
      <c r="S61" s="49"/>
    </row>
    <row r="62" spans="1:19" s="13" customFormat="1" ht="138" customHeight="1">
      <c r="A62" s="17">
        <v>4</v>
      </c>
      <c r="B62" s="17" t="s">
        <v>164</v>
      </c>
      <c r="C62" s="17" t="s">
        <v>85</v>
      </c>
      <c r="D62" s="12" t="s">
        <v>138</v>
      </c>
      <c r="E62" s="12"/>
      <c r="F62" s="11">
        <v>5640000000</v>
      </c>
      <c r="G62" s="11"/>
      <c r="H62" s="27">
        <f t="shared" si="5"/>
        <v>209935.8</v>
      </c>
      <c r="I62" s="27">
        <f t="shared" ref="I62:S62" si="10">I63+I66</f>
        <v>18435.169999999998</v>
      </c>
      <c r="J62" s="27">
        <f t="shared" si="10"/>
        <v>18934.920000000002</v>
      </c>
      <c r="K62" s="27">
        <f t="shared" si="10"/>
        <v>17062.973999999998</v>
      </c>
      <c r="L62" s="32">
        <f t="shared" si="10"/>
        <v>18901.032999999999</v>
      </c>
      <c r="M62" s="32">
        <f t="shared" si="10"/>
        <v>15318.022999999999</v>
      </c>
      <c r="N62" s="32">
        <f t="shared" si="10"/>
        <v>15538.022999999999</v>
      </c>
      <c r="O62" s="32">
        <f t="shared" si="10"/>
        <v>19389.256999999998</v>
      </c>
      <c r="P62" s="32">
        <f t="shared" si="10"/>
        <v>20950.599999999999</v>
      </c>
      <c r="Q62" s="32">
        <f t="shared" si="10"/>
        <v>21370.400000000001</v>
      </c>
      <c r="R62" s="32">
        <f t="shared" si="10"/>
        <v>21798.400000000001</v>
      </c>
      <c r="S62" s="32">
        <f t="shared" si="10"/>
        <v>22237</v>
      </c>
    </row>
    <row r="63" spans="1:19" s="13" customFormat="1" ht="74.45" customHeight="1">
      <c r="A63" s="17" t="s">
        <v>55</v>
      </c>
      <c r="B63" s="17" t="s">
        <v>183</v>
      </c>
      <c r="C63" s="17" t="s">
        <v>73</v>
      </c>
      <c r="D63" s="12" t="s">
        <v>73</v>
      </c>
      <c r="E63" s="12"/>
      <c r="F63" s="11">
        <v>5640100000</v>
      </c>
      <c r="G63" s="11"/>
      <c r="H63" s="27">
        <f t="shared" si="5"/>
        <v>81264.985000000001</v>
      </c>
      <c r="I63" s="27">
        <f t="shared" ref="I63:S63" si="11">I64+I65</f>
        <v>7255.6970000000001</v>
      </c>
      <c r="J63" s="27">
        <f t="shared" si="11"/>
        <v>7957.2730000000001</v>
      </c>
      <c r="K63" s="27">
        <f t="shared" si="11"/>
        <v>7311.4939999999997</v>
      </c>
      <c r="L63" s="32">
        <f t="shared" si="11"/>
        <v>7276.6210000000001</v>
      </c>
      <c r="M63" s="32">
        <f t="shared" si="11"/>
        <v>6709</v>
      </c>
      <c r="N63" s="32">
        <f t="shared" si="11"/>
        <v>6859</v>
      </c>
      <c r="O63" s="32">
        <f t="shared" si="11"/>
        <v>6942.5</v>
      </c>
      <c r="P63" s="32">
        <f t="shared" si="11"/>
        <v>7508.6</v>
      </c>
      <c r="Q63" s="32">
        <f t="shared" si="11"/>
        <v>7659.4</v>
      </c>
      <c r="R63" s="32">
        <f t="shared" si="11"/>
        <v>7813.4</v>
      </c>
      <c r="S63" s="32">
        <f t="shared" si="11"/>
        <v>7972</v>
      </c>
    </row>
    <row r="64" spans="1:19" s="16" customFormat="1" ht="75.75" customHeight="1">
      <c r="A64" s="18" t="s">
        <v>119</v>
      </c>
      <c r="B64" s="18" t="s">
        <v>165</v>
      </c>
      <c r="C64" s="18" t="s">
        <v>85</v>
      </c>
      <c r="D64" s="15" t="s">
        <v>138</v>
      </c>
      <c r="E64" s="15" t="s">
        <v>155</v>
      </c>
      <c r="F64" s="14" t="s">
        <v>233</v>
      </c>
      <c r="G64" s="14"/>
      <c r="H64" s="27">
        <f t="shared" si="5"/>
        <v>79141.917000000001</v>
      </c>
      <c r="I64" s="28">
        <v>6963</v>
      </c>
      <c r="J64" s="28">
        <v>7015.1509999999998</v>
      </c>
      <c r="K64" s="29">
        <v>6777.366</v>
      </c>
      <c r="L64" s="31">
        <v>6922.5</v>
      </c>
      <c r="M64" s="31">
        <v>6709</v>
      </c>
      <c r="N64" s="31">
        <v>6859</v>
      </c>
      <c r="O64" s="31">
        <v>6942.5</v>
      </c>
      <c r="P64" s="31">
        <v>7508.6</v>
      </c>
      <c r="Q64" s="31">
        <v>7659.4</v>
      </c>
      <c r="R64" s="31">
        <v>7813.4</v>
      </c>
      <c r="S64" s="31">
        <v>7972</v>
      </c>
    </row>
    <row r="65" spans="1:19" s="16" customFormat="1" ht="93" customHeight="1">
      <c r="A65" s="20" t="s">
        <v>166</v>
      </c>
      <c r="B65" s="18" t="s">
        <v>134</v>
      </c>
      <c r="C65" s="18" t="s">
        <v>85</v>
      </c>
      <c r="D65" s="15" t="s">
        <v>138</v>
      </c>
      <c r="E65" s="15" t="s">
        <v>155</v>
      </c>
      <c r="F65" s="14" t="s">
        <v>234</v>
      </c>
      <c r="G65" s="14"/>
      <c r="H65" s="27">
        <f t="shared" si="5"/>
        <v>2123.0680000000002</v>
      </c>
      <c r="I65" s="28">
        <v>292.697</v>
      </c>
      <c r="J65" s="28">
        <v>942.12199999999996</v>
      </c>
      <c r="K65" s="29">
        <v>534.12800000000004</v>
      </c>
      <c r="L65" s="31">
        <v>354.12099999999998</v>
      </c>
      <c r="M65" s="31">
        <v>0</v>
      </c>
      <c r="N65" s="31">
        <v>0</v>
      </c>
      <c r="O65" s="31"/>
      <c r="P65" s="31"/>
      <c r="Q65" s="31"/>
      <c r="R65" s="31"/>
      <c r="S65" s="31"/>
    </row>
    <row r="66" spans="1:19" s="13" customFormat="1" ht="65.25" customHeight="1">
      <c r="A66" s="17" t="s">
        <v>63</v>
      </c>
      <c r="B66" s="17" t="s">
        <v>184</v>
      </c>
      <c r="C66" s="17" t="s">
        <v>73</v>
      </c>
      <c r="D66" s="12"/>
      <c r="E66" s="12"/>
      <c r="F66" s="11">
        <v>5640200000</v>
      </c>
      <c r="G66" s="11"/>
      <c r="H66" s="27">
        <f t="shared" si="5"/>
        <v>128670.815</v>
      </c>
      <c r="I66" s="27">
        <f>I67+I68</f>
        <v>11179.473</v>
      </c>
      <c r="J66" s="27">
        <f>J67+J68</f>
        <v>10977.647000000001</v>
      </c>
      <c r="K66" s="27">
        <f>K67+K68</f>
        <v>9751.48</v>
      </c>
      <c r="L66" s="32">
        <f t="shared" ref="L66:S66" si="12">L67+L68</f>
        <v>11624.412</v>
      </c>
      <c r="M66" s="32">
        <f t="shared" si="12"/>
        <v>8609.0229999999992</v>
      </c>
      <c r="N66" s="32">
        <f t="shared" si="12"/>
        <v>8679.0229999999992</v>
      </c>
      <c r="O66" s="32">
        <f t="shared" si="12"/>
        <v>12446.757</v>
      </c>
      <c r="P66" s="32">
        <f t="shared" si="12"/>
        <v>13442</v>
      </c>
      <c r="Q66" s="32">
        <f t="shared" si="12"/>
        <v>13711</v>
      </c>
      <c r="R66" s="32">
        <f t="shared" si="12"/>
        <v>13985</v>
      </c>
      <c r="S66" s="32">
        <f t="shared" si="12"/>
        <v>14265</v>
      </c>
    </row>
    <row r="67" spans="1:19" s="16" customFormat="1" ht="38.25">
      <c r="A67" s="20" t="s">
        <v>120</v>
      </c>
      <c r="B67" s="18" t="s">
        <v>121</v>
      </c>
      <c r="C67" s="18" t="s">
        <v>82</v>
      </c>
      <c r="D67" s="15" t="s">
        <v>138</v>
      </c>
      <c r="E67" s="15" t="s">
        <v>155</v>
      </c>
      <c r="F67" s="14" t="s">
        <v>235</v>
      </c>
      <c r="G67" s="14"/>
      <c r="H67" s="27">
        <f t="shared" si="5"/>
        <v>123439.227</v>
      </c>
      <c r="I67" s="28">
        <v>9732.85</v>
      </c>
      <c r="J67" s="28">
        <v>8910.4040000000005</v>
      </c>
      <c r="K67" s="29">
        <v>8801.9709999999995</v>
      </c>
      <c r="L67" s="31">
        <v>10856.199000000001</v>
      </c>
      <c r="M67" s="31">
        <v>8609.0229999999992</v>
      </c>
      <c r="N67" s="31">
        <v>8679.0229999999992</v>
      </c>
      <c r="O67" s="31">
        <v>12446.757</v>
      </c>
      <c r="P67" s="31">
        <v>13442</v>
      </c>
      <c r="Q67" s="31">
        <v>13711</v>
      </c>
      <c r="R67" s="31">
        <v>13985</v>
      </c>
      <c r="S67" s="31">
        <v>14265</v>
      </c>
    </row>
    <row r="68" spans="1:19" s="16" customFormat="1" ht="89.25">
      <c r="A68" s="20" t="s">
        <v>122</v>
      </c>
      <c r="B68" s="18" t="s">
        <v>135</v>
      </c>
      <c r="C68" s="18" t="s">
        <v>85</v>
      </c>
      <c r="D68" s="15" t="s">
        <v>138</v>
      </c>
      <c r="E68" s="15" t="s">
        <v>155</v>
      </c>
      <c r="F68" s="14" t="s">
        <v>236</v>
      </c>
      <c r="G68" s="14"/>
      <c r="H68" s="27">
        <f t="shared" si="5"/>
        <v>5231.5879999999997</v>
      </c>
      <c r="I68" s="28">
        <v>1446.623</v>
      </c>
      <c r="J68" s="28">
        <v>2067.2429999999999</v>
      </c>
      <c r="K68" s="29">
        <v>949.50900000000001</v>
      </c>
      <c r="L68" s="31">
        <v>768.21299999999997</v>
      </c>
      <c r="M68" s="29">
        <v>0</v>
      </c>
      <c r="N68" s="29">
        <v>0</v>
      </c>
      <c r="O68" s="29"/>
      <c r="P68" s="29"/>
      <c r="Q68" s="29"/>
      <c r="R68" s="29"/>
      <c r="S68" s="29"/>
    </row>
    <row r="69" spans="1:19">
      <c r="A69" s="8"/>
      <c r="B69" s="9"/>
      <c r="C69" s="9"/>
      <c r="D69" s="9"/>
      <c r="E69" s="9"/>
      <c r="F69" s="9"/>
      <c r="G69" s="9"/>
      <c r="H69" s="10"/>
      <c r="I69" s="10"/>
      <c r="J69" s="10"/>
      <c r="K69" s="10"/>
      <c r="L69" s="10"/>
      <c r="M69" s="10"/>
      <c r="N69" s="10"/>
      <c r="O69" s="3"/>
    </row>
    <row r="70" spans="1:19" ht="15.75">
      <c r="A70" s="7"/>
      <c r="B70" s="2" t="s">
        <v>91</v>
      </c>
      <c r="C70" s="2"/>
      <c r="D70" s="2"/>
      <c r="E70" s="2"/>
      <c r="F70" s="2"/>
      <c r="G70" s="2"/>
      <c r="H70" s="2"/>
      <c r="I70" s="2"/>
      <c r="J70" s="4"/>
      <c r="K70" s="4"/>
      <c r="L70" s="4"/>
      <c r="M70" s="4"/>
      <c r="N70" s="4"/>
    </row>
    <row r="71" spans="1:19" ht="57.75" customHeight="1">
      <c r="A71" s="4"/>
      <c r="B71" s="392" t="s">
        <v>92</v>
      </c>
      <c r="C71" s="392"/>
      <c r="D71" s="392"/>
      <c r="E71" s="392"/>
      <c r="F71" s="392"/>
      <c r="G71" s="392"/>
      <c r="H71" s="392"/>
      <c r="I71" s="392"/>
      <c r="J71" s="392"/>
      <c r="K71" s="392"/>
      <c r="L71" s="392"/>
      <c r="M71" s="392"/>
      <c r="N71" s="392"/>
    </row>
    <row r="73" spans="1:19" ht="65.25" customHeight="1">
      <c r="B73" s="391" t="s">
        <v>203</v>
      </c>
      <c r="C73" s="391"/>
      <c r="D73" s="391"/>
      <c r="E73" s="391"/>
      <c r="F73" s="391"/>
      <c r="G73" s="391"/>
      <c r="H73" s="391"/>
      <c r="I73" s="391"/>
      <c r="J73" s="391"/>
      <c r="K73" s="391"/>
      <c r="L73" s="391"/>
      <c r="M73" s="391"/>
      <c r="N73" s="391"/>
    </row>
  </sheetData>
  <mergeCells count="11">
    <mergeCell ref="H5:S5"/>
    <mergeCell ref="A3:S3"/>
    <mergeCell ref="A1:S1"/>
    <mergeCell ref="A2:S2"/>
    <mergeCell ref="B4:S4"/>
    <mergeCell ref="B73:N73"/>
    <mergeCell ref="B71:N71"/>
    <mergeCell ref="A5:A6"/>
    <mergeCell ref="B5:B6"/>
    <mergeCell ref="C5:C6"/>
    <mergeCell ref="D5:G5"/>
  </mergeCells>
  <phoneticPr fontId="27" type="noConversion"/>
  <pageMargins left="0" right="0" top="0.78740157480314965" bottom="0" header="0.31496062992125984" footer="0.31496062992125984"/>
  <pageSetup paperSize="9" scale="70" fitToHeight="3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18"/>
  <sheetViews>
    <sheetView zoomScale="96" zoomScaleNormal="96" zoomScaleSheetLayoutView="80" workbookViewId="0">
      <pane xSplit="7" ySplit="8" topLeftCell="H103" activePane="bottomRight" state="frozen"/>
      <selection pane="topRight" activeCell="H1" sqref="H1"/>
      <selection pane="bottomLeft" activeCell="A8" sqref="A8"/>
      <selection pane="bottomRight" activeCell="O2" sqref="O2:S2"/>
    </sheetView>
  </sheetViews>
  <sheetFormatPr defaultRowHeight="15"/>
  <cols>
    <col min="1" max="1" width="9.5703125" style="87" customWidth="1"/>
    <col min="2" max="2" width="33.28515625" style="222" customWidth="1"/>
    <col min="3" max="3" width="22.85546875" style="83" customWidth="1"/>
    <col min="4" max="4" width="12.85546875" style="83" customWidth="1"/>
    <col min="5" max="5" width="6.42578125" style="83" customWidth="1"/>
    <col min="6" max="6" width="14.85546875" style="107" customWidth="1"/>
    <col min="7" max="7" width="1.42578125" style="107" hidden="1" customWidth="1"/>
    <col min="8" max="8" width="15.28515625" style="101" customWidth="1"/>
    <col min="9" max="9" width="12.28515625" style="101" customWidth="1"/>
    <col min="10" max="10" width="14" style="101" customWidth="1"/>
    <col min="11" max="11" width="14.28515625" style="101" customWidth="1"/>
    <col min="12" max="12" width="13.42578125" style="101" customWidth="1"/>
    <col min="13" max="13" width="12.28515625" style="101" customWidth="1"/>
    <col min="14" max="14" width="15.42578125" style="101" customWidth="1"/>
    <col min="15" max="15" width="13.28515625" style="101" customWidth="1"/>
    <col min="16" max="18" width="13.5703125" style="195" customWidth="1"/>
    <col min="19" max="19" width="15.5703125" style="243" customWidth="1"/>
    <col min="20" max="20" width="11" style="83" bestFit="1" customWidth="1"/>
    <col min="21" max="16384" width="9.140625" style="83"/>
  </cols>
  <sheetData>
    <row r="1" spans="1:20" ht="15" customHeight="1">
      <c r="A1" s="401"/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244"/>
      <c r="Q1" s="397" t="s">
        <v>355</v>
      </c>
      <c r="R1" s="397"/>
      <c r="S1" s="397"/>
    </row>
    <row r="2" spans="1:20" ht="33.75" customHeight="1">
      <c r="A2" s="118"/>
      <c r="B2" s="219"/>
      <c r="C2" s="113"/>
      <c r="D2" s="113"/>
      <c r="E2" s="113"/>
      <c r="F2" s="122"/>
      <c r="G2" s="122"/>
      <c r="H2" s="122"/>
      <c r="I2" s="122"/>
      <c r="J2" s="122"/>
      <c r="K2" s="122"/>
      <c r="L2" s="122"/>
      <c r="M2" s="122"/>
      <c r="N2" s="122"/>
      <c r="O2" s="398" t="s">
        <v>691</v>
      </c>
      <c r="P2" s="398"/>
      <c r="Q2" s="398"/>
      <c r="R2" s="398"/>
      <c r="S2" s="398"/>
    </row>
    <row r="3" spans="1:20">
      <c r="A3" s="118"/>
      <c r="B3" s="219"/>
      <c r="C3" s="113"/>
      <c r="D3" s="113"/>
      <c r="E3" s="113"/>
      <c r="F3" s="122"/>
      <c r="G3" s="122"/>
      <c r="H3" s="122"/>
      <c r="I3" s="122"/>
      <c r="J3" s="122"/>
      <c r="K3" s="122"/>
      <c r="L3" s="122"/>
      <c r="M3" s="122"/>
      <c r="N3" s="122"/>
      <c r="O3" s="240"/>
      <c r="P3" s="245"/>
      <c r="Q3" s="245"/>
      <c r="R3" s="245"/>
      <c r="S3" s="245"/>
    </row>
    <row r="4" spans="1:20" ht="18.75">
      <c r="A4" s="399" t="s">
        <v>547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</row>
    <row r="5" spans="1:20" ht="18.75">
      <c r="A5" s="400" t="s">
        <v>548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400"/>
      <c r="Q5" s="400"/>
      <c r="R5" s="400"/>
      <c r="S5" s="400"/>
    </row>
    <row r="6" spans="1:20" s="118" customFormat="1" ht="22.15" customHeight="1">
      <c r="A6" s="396" t="s">
        <v>67</v>
      </c>
      <c r="B6" s="396" t="s">
        <v>549</v>
      </c>
      <c r="C6" s="396" t="s">
        <v>550</v>
      </c>
      <c r="D6" s="396" t="s">
        <v>68</v>
      </c>
      <c r="E6" s="396"/>
      <c r="F6" s="396"/>
      <c r="G6" s="396"/>
      <c r="H6" s="396" t="s">
        <v>673</v>
      </c>
      <c r="I6" s="396"/>
      <c r="J6" s="396"/>
      <c r="K6" s="396"/>
      <c r="L6" s="396"/>
      <c r="M6" s="396"/>
      <c r="N6" s="396"/>
      <c r="O6" s="396"/>
      <c r="P6" s="396"/>
      <c r="Q6" s="396"/>
      <c r="R6" s="396"/>
      <c r="S6" s="396"/>
    </row>
    <row r="7" spans="1:20" s="118" customFormat="1" ht="41.65" customHeight="1">
      <c r="A7" s="396"/>
      <c r="B7" s="396"/>
      <c r="C7" s="396"/>
      <c r="D7" s="103" t="s">
        <v>70</v>
      </c>
      <c r="E7" s="103" t="s">
        <v>71</v>
      </c>
      <c r="F7" s="98" t="s">
        <v>131</v>
      </c>
      <c r="G7" s="98" t="s">
        <v>72</v>
      </c>
      <c r="H7" s="104" t="s">
        <v>17</v>
      </c>
      <c r="I7" s="104" t="s">
        <v>18</v>
      </c>
      <c r="J7" s="104" t="s">
        <v>19</v>
      </c>
      <c r="K7" s="104" t="s">
        <v>20</v>
      </c>
      <c r="L7" s="104" t="s">
        <v>21</v>
      </c>
      <c r="M7" s="98" t="s">
        <v>22</v>
      </c>
      <c r="N7" s="98" t="s">
        <v>23</v>
      </c>
      <c r="O7" s="98" t="s">
        <v>347</v>
      </c>
      <c r="P7" s="246" t="s">
        <v>348</v>
      </c>
      <c r="Q7" s="246" t="s">
        <v>349</v>
      </c>
      <c r="R7" s="186" t="s">
        <v>350</v>
      </c>
      <c r="S7" s="186" t="s">
        <v>351</v>
      </c>
    </row>
    <row r="8" spans="1:20" s="118" customFormat="1">
      <c r="A8" s="103">
        <v>1</v>
      </c>
      <c r="B8" s="197">
        <v>2</v>
      </c>
      <c r="C8" s="103">
        <v>3</v>
      </c>
      <c r="D8" s="103">
        <v>4</v>
      </c>
      <c r="E8" s="103">
        <v>5</v>
      </c>
      <c r="F8" s="98">
        <v>6</v>
      </c>
      <c r="G8" s="98">
        <v>7</v>
      </c>
      <c r="H8" s="98">
        <v>8</v>
      </c>
      <c r="I8" s="98">
        <v>9</v>
      </c>
      <c r="J8" s="98">
        <v>10</v>
      </c>
      <c r="K8" s="98">
        <v>11</v>
      </c>
      <c r="L8" s="98">
        <v>12</v>
      </c>
      <c r="M8" s="98">
        <v>13</v>
      </c>
      <c r="N8" s="98">
        <v>14</v>
      </c>
      <c r="O8" s="98">
        <v>15</v>
      </c>
      <c r="P8" s="98">
        <v>16</v>
      </c>
      <c r="Q8" s="98">
        <v>17</v>
      </c>
      <c r="R8" s="98">
        <v>18</v>
      </c>
      <c r="S8" s="98">
        <v>19</v>
      </c>
    </row>
    <row r="9" spans="1:20" s="111" customFormat="1" ht="105.75">
      <c r="A9" s="110"/>
      <c r="B9" s="108" t="s">
        <v>552</v>
      </c>
      <c r="C9" s="112" t="s">
        <v>551</v>
      </c>
      <c r="D9" s="109" t="s">
        <v>237</v>
      </c>
      <c r="E9" s="109"/>
      <c r="F9" s="110" t="s">
        <v>451</v>
      </c>
      <c r="G9" s="110"/>
      <c r="H9" s="97">
        <f t="shared" ref="H9:H15" si="0">SUM(I9:S9)</f>
        <v>1557583.3855699999</v>
      </c>
      <c r="I9" s="97">
        <f t="shared" ref="I9:S9" si="1">I10+I109+I114+I121</f>
        <v>54142.753999999994</v>
      </c>
      <c r="J9" s="97">
        <f t="shared" si="1"/>
        <v>52469.453999999998</v>
      </c>
      <c r="K9" s="97">
        <f t="shared" si="1"/>
        <v>42885.326000000001</v>
      </c>
      <c r="L9" s="97">
        <f t="shared" si="1"/>
        <v>68388.875</v>
      </c>
      <c r="M9" s="97">
        <f t="shared" si="1"/>
        <v>92432.272999999986</v>
      </c>
      <c r="N9" s="97">
        <f t="shared" si="1"/>
        <v>252741.59300000002</v>
      </c>
      <c r="O9" s="97">
        <f t="shared" si="1"/>
        <v>257240.98</v>
      </c>
      <c r="P9" s="247">
        <f t="shared" si="1"/>
        <v>360032.79454000015</v>
      </c>
      <c r="Q9" s="247">
        <f t="shared" si="1"/>
        <v>182478.88287999999</v>
      </c>
      <c r="R9" s="247">
        <f t="shared" si="1"/>
        <v>111043.02247</v>
      </c>
      <c r="S9" s="247">
        <f t="shared" si="1"/>
        <v>83727.430680000005</v>
      </c>
    </row>
    <row r="10" spans="1:20" s="232" customFormat="1" ht="63.75">
      <c r="A10" s="227" t="s">
        <v>512</v>
      </c>
      <c r="B10" s="228" t="s">
        <v>444</v>
      </c>
      <c r="C10" s="228" t="s">
        <v>84</v>
      </c>
      <c r="D10" s="229" t="s">
        <v>138</v>
      </c>
      <c r="E10" s="229"/>
      <c r="F10" s="227" t="s">
        <v>452</v>
      </c>
      <c r="G10" s="227"/>
      <c r="H10" s="230">
        <f t="shared" si="0"/>
        <v>1119564.2927100002</v>
      </c>
      <c r="I10" s="230">
        <f t="shared" ref="I10:S10" si="2">I11+I14+I21+I107</f>
        <v>32383.242999999999</v>
      </c>
      <c r="J10" s="230">
        <f t="shared" si="2"/>
        <v>29150.548000000003</v>
      </c>
      <c r="K10" s="230">
        <f t="shared" si="2"/>
        <v>20559.926000000003</v>
      </c>
      <c r="L10" s="230">
        <f t="shared" si="2"/>
        <v>32082.516000000003</v>
      </c>
      <c r="M10" s="230">
        <f t="shared" si="2"/>
        <v>53278.384999999995</v>
      </c>
      <c r="N10" s="230">
        <f t="shared" si="2"/>
        <v>205732.63600000003</v>
      </c>
      <c r="O10" s="230">
        <f t="shared" si="2"/>
        <v>207408.53700000001</v>
      </c>
      <c r="P10" s="248">
        <f t="shared" si="2"/>
        <v>308911.66768000013</v>
      </c>
      <c r="Q10" s="248">
        <f t="shared" si="2"/>
        <v>131242.65787999998</v>
      </c>
      <c r="R10" s="248">
        <f t="shared" si="2"/>
        <v>62804.797469999998</v>
      </c>
      <c r="S10" s="248">
        <f t="shared" si="2"/>
        <v>36009.378680000002</v>
      </c>
      <c r="T10" s="231"/>
    </row>
    <row r="11" spans="1:20" s="232" customFormat="1" ht="63.75">
      <c r="A11" s="227" t="s">
        <v>31</v>
      </c>
      <c r="B11" s="233" t="s">
        <v>434</v>
      </c>
      <c r="C11" s="228" t="s">
        <v>84</v>
      </c>
      <c r="D11" s="229" t="s">
        <v>138</v>
      </c>
      <c r="E11" s="229" t="s">
        <v>78</v>
      </c>
      <c r="F11" s="227" t="s">
        <v>453</v>
      </c>
      <c r="G11" s="227"/>
      <c r="H11" s="230">
        <f t="shared" si="0"/>
        <v>47397.937000000005</v>
      </c>
      <c r="I11" s="230">
        <f>I12</f>
        <v>0</v>
      </c>
      <c r="J11" s="230">
        <f t="shared" ref="J11:P11" si="3">J12</f>
        <v>0</v>
      </c>
      <c r="K11" s="230">
        <f t="shared" si="3"/>
        <v>0</v>
      </c>
      <c r="L11" s="230">
        <f t="shared" si="3"/>
        <v>0</v>
      </c>
      <c r="M11" s="230">
        <f>M12</f>
        <v>14343.294</v>
      </c>
      <c r="N11" s="230">
        <f>N12</f>
        <v>10912.695</v>
      </c>
      <c r="O11" s="230">
        <f t="shared" si="3"/>
        <v>14141.948</v>
      </c>
      <c r="P11" s="248">
        <f t="shared" si="3"/>
        <v>8000</v>
      </c>
      <c r="Q11" s="248">
        <f>Q12+Q13</f>
        <v>0</v>
      </c>
      <c r="R11" s="248">
        <f>R12+R13</f>
        <v>0</v>
      </c>
      <c r="S11" s="248">
        <f>S12+S13</f>
        <v>0</v>
      </c>
    </row>
    <row r="12" spans="1:20" s="207" customFormat="1" ht="88.35" customHeight="1">
      <c r="A12" s="200" t="s">
        <v>101</v>
      </c>
      <c r="B12" s="197" t="s">
        <v>568</v>
      </c>
      <c r="C12" s="197" t="s">
        <v>84</v>
      </c>
      <c r="D12" s="201" t="s">
        <v>138</v>
      </c>
      <c r="E12" s="201" t="s">
        <v>139</v>
      </c>
      <c r="F12" s="200" t="s">
        <v>454</v>
      </c>
      <c r="G12" s="208"/>
      <c r="H12" s="202">
        <f t="shared" si="0"/>
        <v>47397.937000000005</v>
      </c>
      <c r="I12" s="183">
        <v>0</v>
      </c>
      <c r="J12" s="183">
        <v>0</v>
      </c>
      <c r="K12" s="183">
        <v>0</v>
      </c>
      <c r="L12" s="183">
        <v>0</v>
      </c>
      <c r="M12" s="183">
        <v>14343.294</v>
      </c>
      <c r="N12" s="183">
        <v>10912.695</v>
      </c>
      <c r="O12" s="183">
        <v>14141.948</v>
      </c>
      <c r="P12" s="217">
        <v>8000</v>
      </c>
      <c r="Q12" s="223">
        <v>0</v>
      </c>
      <c r="R12" s="223">
        <v>0</v>
      </c>
      <c r="S12" s="217">
        <v>0</v>
      </c>
    </row>
    <row r="13" spans="1:20" s="111" customFormat="1" ht="58.5" customHeight="1">
      <c r="A13" s="98" t="s">
        <v>415</v>
      </c>
      <c r="B13" s="105" t="s">
        <v>569</v>
      </c>
      <c r="C13" s="105" t="s">
        <v>84</v>
      </c>
      <c r="D13" s="106" t="s">
        <v>138</v>
      </c>
      <c r="E13" s="106" t="s">
        <v>139</v>
      </c>
      <c r="F13" s="98" t="s">
        <v>560</v>
      </c>
      <c r="G13" s="110"/>
      <c r="H13" s="97">
        <f t="shared" si="0"/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223">
        <v>0</v>
      </c>
      <c r="Q13" s="223">
        <v>0</v>
      </c>
      <c r="R13" s="223">
        <v>0</v>
      </c>
      <c r="S13" s="217">
        <v>0</v>
      </c>
    </row>
    <row r="14" spans="1:20" s="232" customFormat="1" ht="65.25">
      <c r="A14" s="227" t="s">
        <v>34</v>
      </c>
      <c r="B14" s="228" t="s">
        <v>553</v>
      </c>
      <c r="C14" s="228" t="s">
        <v>84</v>
      </c>
      <c r="D14" s="229" t="s">
        <v>158</v>
      </c>
      <c r="E14" s="229"/>
      <c r="F14" s="227" t="s">
        <v>455</v>
      </c>
      <c r="G14" s="227"/>
      <c r="H14" s="230">
        <f t="shared" si="0"/>
        <v>95025.849000000002</v>
      </c>
      <c r="I14" s="230">
        <f t="shared" ref="I14:N14" si="4">I15+I16+I17+I18+I19+I20</f>
        <v>8762.5319999999992</v>
      </c>
      <c r="J14" s="230">
        <f t="shared" si="4"/>
        <v>7099.5539999999992</v>
      </c>
      <c r="K14" s="230">
        <f t="shared" si="4"/>
        <v>4451.1619999999994</v>
      </c>
      <c r="L14" s="230">
        <f t="shared" si="4"/>
        <v>5238.75</v>
      </c>
      <c r="M14" s="230">
        <f t="shared" si="4"/>
        <v>11007.776</v>
      </c>
      <c r="N14" s="230">
        <f t="shared" si="4"/>
        <v>11417.1</v>
      </c>
      <c r="O14" s="230">
        <f>O15+O16+O17+O18+O19+O20</f>
        <v>10386.486000000001</v>
      </c>
      <c r="P14" s="248">
        <f>P15+P16+P17+P18+P19+P20</f>
        <v>10662.489</v>
      </c>
      <c r="Q14" s="248">
        <f>Q15+Q16+Q17+Q18+Q19+Q20</f>
        <v>9000</v>
      </c>
      <c r="R14" s="248">
        <f>R15+R16+R17+R18+R19+R20</f>
        <v>8500</v>
      </c>
      <c r="S14" s="248">
        <f>S15+S16+S17+S18+S19+S20</f>
        <v>8500</v>
      </c>
    </row>
    <row r="15" spans="1:20" s="203" customFormat="1" ht="63.75">
      <c r="A15" s="200" t="s">
        <v>102</v>
      </c>
      <c r="B15" s="197" t="s">
        <v>657</v>
      </c>
      <c r="C15" s="197" t="s">
        <v>84</v>
      </c>
      <c r="D15" s="201" t="s">
        <v>138</v>
      </c>
      <c r="E15" s="201" t="s">
        <v>139</v>
      </c>
      <c r="F15" s="200" t="s">
        <v>220</v>
      </c>
      <c r="G15" s="200"/>
      <c r="H15" s="202">
        <f t="shared" si="0"/>
        <v>82764.673999999999</v>
      </c>
      <c r="I15" s="183">
        <v>3762.5320000000002</v>
      </c>
      <c r="J15" s="183">
        <v>2000</v>
      </c>
      <c r="K15" s="183">
        <v>2428.6619999999998</v>
      </c>
      <c r="L15" s="183">
        <v>5099.6289999999999</v>
      </c>
      <c r="M15" s="183">
        <v>11007.776</v>
      </c>
      <c r="N15" s="183">
        <v>11417.1</v>
      </c>
      <c r="O15" s="183">
        <v>10386.486000000001</v>
      </c>
      <c r="P15" s="217">
        <v>10662.489</v>
      </c>
      <c r="Q15" s="217">
        <v>9000</v>
      </c>
      <c r="R15" s="217">
        <v>8500</v>
      </c>
      <c r="S15" s="217">
        <v>8500</v>
      </c>
    </row>
    <row r="16" spans="1:20" s="107" customFormat="1" ht="63.75">
      <c r="A16" s="98" t="s">
        <v>103</v>
      </c>
      <c r="B16" s="105" t="s">
        <v>661</v>
      </c>
      <c r="C16" s="105" t="s">
        <v>84</v>
      </c>
      <c r="D16" s="106" t="s">
        <v>138</v>
      </c>
      <c r="E16" s="106" t="s">
        <v>139</v>
      </c>
      <c r="F16" s="98" t="s">
        <v>208</v>
      </c>
      <c r="G16" s="98"/>
      <c r="H16" s="97">
        <f t="shared" ref="H16:H81" si="5">SUM(I16:S16)</f>
        <v>3000</v>
      </c>
      <c r="I16" s="95">
        <v>3000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 s="223">
        <v>0</v>
      </c>
      <c r="Q16" s="223">
        <v>0</v>
      </c>
      <c r="R16" s="223">
        <v>0</v>
      </c>
      <c r="S16" s="223">
        <v>0</v>
      </c>
    </row>
    <row r="17" spans="1:19" s="107" customFormat="1" ht="76.5">
      <c r="A17" s="98" t="s">
        <v>104</v>
      </c>
      <c r="B17" s="105" t="s">
        <v>662</v>
      </c>
      <c r="C17" s="105" t="s">
        <v>84</v>
      </c>
      <c r="D17" s="106" t="s">
        <v>138</v>
      </c>
      <c r="E17" s="106" t="s">
        <v>140</v>
      </c>
      <c r="F17" s="98" t="s">
        <v>204</v>
      </c>
      <c r="G17" s="98"/>
      <c r="H17" s="97">
        <f t="shared" si="5"/>
        <v>1553.778</v>
      </c>
      <c r="I17" s="95">
        <v>1500</v>
      </c>
      <c r="J17" s="95">
        <v>53.777999999999999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223">
        <v>0</v>
      </c>
      <c r="Q17" s="223">
        <v>0</v>
      </c>
      <c r="R17" s="223">
        <v>0</v>
      </c>
      <c r="S17" s="223">
        <v>0</v>
      </c>
    </row>
    <row r="18" spans="1:19" s="107" customFormat="1" ht="76.5">
      <c r="A18" s="119" t="s">
        <v>141</v>
      </c>
      <c r="B18" s="105" t="s">
        <v>659</v>
      </c>
      <c r="C18" s="105" t="s">
        <v>85</v>
      </c>
      <c r="D18" s="106" t="s">
        <v>138</v>
      </c>
      <c r="E18" s="106" t="s">
        <v>139</v>
      </c>
      <c r="F18" s="98" t="s">
        <v>221</v>
      </c>
      <c r="G18" s="98"/>
      <c r="H18" s="97">
        <f t="shared" si="5"/>
        <v>5262.6090000000004</v>
      </c>
      <c r="I18" s="95">
        <v>500</v>
      </c>
      <c r="J18" s="95">
        <v>2934.442</v>
      </c>
      <c r="K18" s="95">
        <v>1828.1669999999999</v>
      </c>
      <c r="L18" s="95">
        <v>0</v>
      </c>
      <c r="M18" s="95">
        <v>0</v>
      </c>
      <c r="N18" s="95">
        <v>0</v>
      </c>
      <c r="O18" s="95">
        <v>0</v>
      </c>
      <c r="P18" s="223">
        <v>0</v>
      </c>
      <c r="Q18" s="223">
        <v>0</v>
      </c>
      <c r="R18" s="223">
        <v>0</v>
      </c>
      <c r="S18" s="223">
        <v>0</v>
      </c>
    </row>
    <row r="19" spans="1:19" s="107" customFormat="1" ht="89.25">
      <c r="A19" s="119" t="s">
        <v>142</v>
      </c>
      <c r="B19" s="105" t="s">
        <v>663</v>
      </c>
      <c r="C19" s="105" t="s">
        <v>85</v>
      </c>
      <c r="D19" s="106" t="s">
        <v>138</v>
      </c>
      <c r="E19" s="106" t="s">
        <v>139</v>
      </c>
      <c r="F19" s="98" t="s">
        <v>222</v>
      </c>
      <c r="G19" s="98"/>
      <c r="H19" s="97">
        <f t="shared" si="5"/>
        <v>2444.788</v>
      </c>
      <c r="I19" s="95">
        <v>0</v>
      </c>
      <c r="J19" s="95">
        <v>2111.3339999999998</v>
      </c>
      <c r="K19" s="95">
        <v>194.333</v>
      </c>
      <c r="L19" s="95">
        <v>139.12100000000001</v>
      </c>
      <c r="M19" s="95">
        <v>0</v>
      </c>
      <c r="N19" s="95">
        <v>0</v>
      </c>
      <c r="O19" s="95">
        <v>0</v>
      </c>
      <c r="P19" s="223">
        <v>0</v>
      </c>
      <c r="Q19" s="223">
        <v>0</v>
      </c>
      <c r="R19" s="223">
        <v>0</v>
      </c>
      <c r="S19" s="223">
        <v>0</v>
      </c>
    </row>
    <row r="20" spans="1:19" s="107" customFormat="1" ht="38.25">
      <c r="A20" s="119" t="s">
        <v>217</v>
      </c>
      <c r="B20" s="105" t="s">
        <v>218</v>
      </c>
      <c r="C20" s="105" t="s">
        <v>258</v>
      </c>
      <c r="D20" s="106" t="s">
        <v>160</v>
      </c>
      <c r="E20" s="106" t="s">
        <v>139</v>
      </c>
      <c r="F20" s="98" t="s">
        <v>219</v>
      </c>
      <c r="G20" s="98"/>
      <c r="H20" s="97">
        <f t="shared" si="5"/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223">
        <v>0</v>
      </c>
      <c r="Q20" s="223">
        <v>0</v>
      </c>
      <c r="R20" s="223">
        <v>0</v>
      </c>
      <c r="S20" s="223">
        <v>0</v>
      </c>
    </row>
    <row r="21" spans="1:19" s="232" customFormat="1" ht="64.5">
      <c r="A21" s="227" t="s">
        <v>37</v>
      </c>
      <c r="B21" s="228" t="s">
        <v>554</v>
      </c>
      <c r="C21" s="228" t="s">
        <v>73</v>
      </c>
      <c r="D21" s="229" t="s">
        <v>138</v>
      </c>
      <c r="E21" s="229"/>
      <c r="F21" s="227" t="s">
        <v>534</v>
      </c>
      <c r="G21" s="227"/>
      <c r="H21" s="230">
        <f>SUM(I21:S21)</f>
        <v>969063.65899000003</v>
      </c>
      <c r="I21" s="230">
        <f>I22+I23+I24+I25+I26+I27+I28+I29+I30+I31+I32+I33+I34+I35+I36+I37+I38+I39+I40+I41+I42+I43+I44+I47+I49+I50+I51+I52+I53+I54+I55+I56+I57+I58+I59+I60+I61+I62+I63+I88+I65+I66+I67+I68+I69+I70+I71+I72+I73+I74+I75+I76+I77+I78+I79+I80+I81+I83+I84+I85+I86+I87+I89</f>
        <v>23620.710999999999</v>
      </c>
      <c r="J21" s="230">
        <f>J22+J23+J24+J25+J26+J27+J28+J29+J30+J31+J32+J33+J34+J35+J36+J37+J38+J39+J40+J41+J42+J43+J44+J47+J49+J50+J51+J52+J53+J54+J55+J56+J57+J58+J59+J60+J61+J62+J63+J65+J66+J67+J68+J69+J70+J71+J72+J73+J74+J75+J76+J77+J78+J79+J80+J81+J83+J84+J85+J86+J87+J89</f>
        <v>22050.994000000002</v>
      </c>
      <c r="K21" s="230">
        <f>K22+K23+K24+K25+K26+K27+K28+K29+K30+K31+K32+K33+K34+K35+K36+K37+K38+K39+K40+K41+K42+K43+K44+K47+K49+K50+K51+K52+K53+K54+K55+K56+K57+K58+K59+K60+K61+K62+K63+K65+K66+K67+K68+K69+K70+K71+K72+K73+K74+K75+K76+K77+K78+K79+K80+K81+K83+K84+K85+K86+K87+K89</f>
        <v>16108.764000000003</v>
      </c>
      <c r="L21" s="230">
        <f>L22+L23+L24+L25+L26+L27+L28+L29+L30+L31+L32+L33+L34+L35+L36+L37+L38+L39+L40+L41+L42+L43+L44+L47+L49+L50+L51+L52+L53+L54+L55+L56+L57+L58+L59+L60+L61+L62+L63+L65+L66+L67+L68+L69+L70+L71+L72+L73+L74+L75+L76+L77+L78+L79+L80+L81+L83+L84+L85+L86+L87+L89</f>
        <v>26843.766000000003</v>
      </c>
      <c r="M21" s="230">
        <f>M22+M23+M24+M25+M26+M27+M28+M29+M30+M31+M32+M33+M34+M35+M36+M37+M38+M39+M40+M41+M42+M43+M44+M47+M49+M50+M51+M52+M53+M54+M55+M56+M57+M58+M59+M60+M61+M62+M63+M65+M66+M67+M68+M69+M70+M71+M72+M73+M74+M75+M76+M77+M78+M79+M80+M81+M83+M84+M85+M86+M87+M89</f>
        <v>27174.030999999995</v>
      </c>
      <c r="N21" s="230">
        <f>N22+N23+N24+N25+N26+N27+N28+N29+N30+N31+N32+N33+N34+N35+N36+N37+N38+N39+N40+N41+N42+N43+N44+N47+N49+N50+N51+N52+N53+N54+N55+N56+N57+N58+N59+N60+N61+N62+N63+N65+N66+N67+N68+N69+N70+N71+N72+N73+N74+N75+N76+N77+N78+N79+N80+N81+N83+N84+N85+N86+N87+N89+N90+N91+N92+N93</f>
        <v>181873.80000000002</v>
      </c>
      <c r="O21" s="230">
        <f>O22+O23+O24+O25+O26+O27+O28+O29+O30+O31+O32+O33+O34+O35+O36+O37+O38+O39+O40+O41+O42+O43+O44+O47+O49+O50+O51+O52+O53+O54+O55+O56+O57+O58+O59+O60+O61+O62+O63+O65+O66+O67+O68+O69+O70+O71+O72+O73+O74+O75+O76+O77+O78+O79+O80+O81+O83+O84+O85+O86+O87+O89+O90+O91+O46+O48+O92+O93+O94+O95+O96+O97+O98+O100+O101+O102+O103+O105</f>
        <v>179073.076</v>
      </c>
      <c r="P21" s="248">
        <f>P22+P23+P24+P25+P26+P27+P28+P29+P30+P31+P32+P33+P34+P35+P36+P37+P38+P39+P40+P41+P42+P43+P44+P47+P49+P50+P51+P52+P53+P54+P55+P56+P57+P58+P59+P60+P61+P62+P63+P65+P66+P67+P68+P69+P70+P71+P72+P73+P74+P75+P76+P77+P78+P79+P80+P81+P83+P84+P85+P86+P87+P89+P90+P91+P46+P48+P92+P93+P94+P95+P96+P97+P98+P100+P101+P102+P103+P105+P106+P104+P64</f>
        <v>288261.68296000012</v>
      </c>
      <c r="Q21" s="248">
        <f>Q22+Q23+Q24+Q25+Q26+Q27+Q28+Q29+Q30+Q31+Q32+Q33+Q34+Q35+Q36+Q37+Q38+Q39+Q40+Q41+Q42+Q43+Q44+Q47+Q49+Q50+Q51+Q52+Q53+Q54+Q55+Q56+Q57+Q58+Q59+Q60+Q61+Q62+Q63+Q65+Q66+Q67+Q68+Q69+Q70+Q71+Q72+Q73+Q74+Q75+Q76+Q77+Q78+Q79+Q80+Q81+Q83+Q84+Q85+Q86+Q87+Q89+Q90+Q91+Q46+Q48+Q92+Q93+Q94+Q95+Q96+Q97+Q98+Q100+Q101+Q102+Q103+Q105+Q106+Q104+Q64+Q88+Q45+Q99+Q82</f>
        <v>122242.65787999998</v>
      </c>
      <c r="R21" s="248">
        <f>R22+R23+R24+R25+R26+R27+R28+R29+R30+R31+R32+R33+R34+R35+R36+R37+R38+R39+R40+R41+R42+R43+R44+R47+R49+R50+R51+R52+R53+R54+R55+R56+R57+R58+R59+R60+R61+R62+R63+R65+R66+R67+R68+R69+R70+R71+R72+R73+R74+R75+R76+R77+R78+R79+R80+R81+R83+R84+R85+R86+R87+R89+R90+R91+R46+R48+R92+R93+R94+R95+R96+R97+R98+R100+R101+R102+R103+R105+R106+R104+R64+R88+R45+R99+R82</f>
        <v>54304.797469999998</v>
      </c>
      <c r="S21" s="248">
        <f>S22+S23+S24+S25+S26+S27+S28+S29+S30+S31+S32+S33+S34+S35+S36+S37+S38+S39+S40+S41+S42+S43+S44+S47+S49+S50+S51+S52+S53+S54+S55+S56+S57+S58+S59+S60+S61+S62+S63+S65+S66+S67+S68+S69+S70+S71+S72+S73+S74+S75+S76+S77+S78+S79+S80+S81+S83+S84+S85+S86+S87+S89+S90+S91+S46+S48+S92+S93+S94+S95+S96+S97+S98+S100+S101+S102+S103+S105+S106+S104+S64+S88+S45+S99+S82</f>
        <v>27509.378680000002</v>
      </c>
    </row>
    <row r="22" spans="1:19" s="203" customFormat="1" ht="63.75">
      <c r="A22" s="200" t="s">
        <v>129</v>
      </c>
      <c r="B22" s="197" t="s">
        <v>678</v>
      </c>
      <c r="C22" s="197" t="s">
        <v>86</v>
      </c>
      <c r="D22" s="201" t="s">
        <v>138</v>
      </c>
      <c r="E22" s="201" t="s">
        <v>325</v>
      </c>
      <c r="F22" s="200" t="s">
        <v>223</v>
      </c>
      <c r="G22" s="200"/>
      <c r="H22" s="202">
        <f>SUM(I22:S22)</f>
        <v>291388.69993</v>
      </c>
      <c r="I22" s="183">
        <v>2164</v>
      </c>
      <c r="J22" s="183">
        <v>12419.37</v>
      </c>
      <c r="K22" s="183">
        <v>8498.6370000000006</v>
      </c>
      <c r="L22" s="183">
        <v>6047.6130000000003</v>
      </c>
      <c r="M22" s="183">
        <v>9507.7219999999998</v>
      </c>
      <c r="N22" s="183">
        <v>62177.120000000003</v>
      </c>
      <c r="O22" s="183">
        <v>48290.993000000002</v>
      </c>
      <c r="P22" s="217">
        <v>84929.597999999998</v>
      </c>
      <c r="Q22" s="217">
        <f>14990+30584.93329-142.66136</f>
        <v>45432.271930000003</v>
      </c>
      <c r="R22" s="217">
        <v>11921.375</v>
      </c>
      <c r="S22" s="217">
        <v>0</v>
      </c>
    </row>
    <row r="23" spans="1:19" s="203" customFormat="1" ht="38.25">
      <c r="A23" s="200" t="s">
        <v>130</v>
      </c>
      <c r="B23" s="197" t="s">
        <v>246</v>
      </c>
      <c r="C23" s="197" t="s">
        <v>86</v>
      </c>
      <c r="D23" s="201" t="s">
        <v>138</v>
      </c>
      <c r="E23" s="201" t="s">
        <v>155</v>
      </c>
      <c r="F23" s="200" t="s">
        <v>224</v>
      </c>
      <c r="G23" s="200"/>
      <c r="H23" s="202">
        <f t="shared" si="5"/>
        <v>9201.9609999999993</v>
      </c>
      <c r="I23" s="183">
        <v>1492.0740000000001</v>
      </c>
      <c r="J23" s="183">
        <v>399.726</v>
      </c>
      <c r="K23" s="183">
        <v>1998.296</v>
      </c>
      <c r="L23" s="183">
        <v>5311.8649999999998</v>
      </c>
      <c r="M23" s="183">
        <v>0</v>
      </c>
      <c r="N23" s="183">
        <v>0</v>
      </c>
      <c r="O23" s="183">
        <v>0</v>
      </c>
      <c r="P23" s="217">
        <v>0</v>
      </c>
      <c r="Q23" s="217">
        <v>0</v>
      </c>
      <c r="R23" s="217">
        <v>0</v>
      </c>
      <c r="S23" s="217">
        <v>0</v>
      </c>
    </row>
    <row r="24" spans="1:19" s="203" customFormat="1" ht="51">
      <c r="A24" s="200" t="s">
        <v>247</v>
      </c>
      <c r="B24" s="197" t="s">
        <v>372</v>
      </c>
      <c r="C24" s="197" t="s">
        <v>555</v>
      </c>
      <c r="D24" s="201" t="s">
        <v>138</v>
      </c>
      <c r="E24" s="201" t="s">
        <v>139</v>
      </c>
      <c r="F24" s="200" t="s">
        <v>225</v>
      </c>
      <c r="G24" s="200"/>
      <c r="H24" s="202">
        <f t="shared" si="5"/>
        <v>166311.02716999999</v>
      </c>
      <c r="I24" s="183">
        <v>5849.1130000000003</v>
      </c>
      <c r="J24" s="183">
        <v>5951.0749999999998</v>
      </c>
      <c r="K24" s="183">
        <v>3336.0740000000001</v>
      </c>
      <c r="L24" s="183">
        <v>5849.2950000000001</v>
      </c>
      <c r="M24" s="183">
        <v>0</v>
      </c>
      <c r="N24" s="183">
        <v>13687.003000000001</v>
      </c>
      <c r="O24" s="183">
        <v>15975.244000000001</v>
      </c>
      <c r="P24" s="217">
        <v>54187.452559999998</v>
      </c>
      <c r="Q24" s="217">
        <f>61060.7039-30584.93329</f>
        <v>30475.77061</v>
      </c>
      <c r="R24" s="217">
        <v>28000</v>
      </c>
      <c r="S24" s="217">
        <v>3000</v>
      </c>
    </row>
    <row r="25" spans="1:19" s="203" customFormat="1" ht="102">
      <c r="A25" s="200" t="s">
        <v>108</v>
      </c>
      <c r="B25" s="197" t="s">
        <v>556</v>
      </c>
      <c r="C25" s="197" t="s">
        <v>357</v>
      </c>
      <c r="D25" s="201" t="s">
        <v>138</v>
      </c>
      <c r="E25" s="201" t="s">
        <v>139</v>
      </c>
      <c r="F25" s="200" t="s">
        <v>445</v>
      </c>
      <c r="G25" s="200"/>
      <c r="H25" s="202">
        <f t="shared" si="5"/>
        <v>7950</v>
      </c>
      <c r="I25" s="183">
        <v>0</v>
      </c>
      <c r="J25" s="183">
        <v>0</v>
      </c>
      <c r="K25" s="183">
        <v>0</v>
      </c>
      <c r="L25" s="183">
        <v>0</v>
      </c>
      <c r="M25" s="183">
        <v>0</v>
      </c>
      <c r="N25" s="183">
        <v>3500</v>
      </c>
      <c r="O25" s="183">
        <v>0</v>
      </c>
      <c r="P25" s="217">
        <v>3850</v>
      </c>
      <c r="Q25" s="217">
        <v>600</v>
      </c>
      <c r="R25" s="217">
        <v>0</v>
      </c>
      <c r="S25" s="217">
        <v>0</v>
      </c>
    </row>
    <row r="26" spans="1:19" s="203" customFormat="1" ht="89.25">
      <c r="A26" s="204" t="s">
        <v>238</v>
      </c>
      <c r="B26" s="197" t="s">
        <v>57</v>
      </c>
      <c r="C26" s="197" t="s">
        <v>85</v>
      </c>
      <c r="D26" s="201" t="s">
        <v>138</v>
      </c>
      <c r="E26" s="201" t="s">
        <v>139</v>
      </c>
      <c r="F26" s="200" t="s">
        <v>209</v>
      </c>
      <c r="G26" s="200"/>
      <c r="H26" s="202">
        <f t="shared" si="5"/>
        <v>1000</v>
      </c>
      <c r="I26" s="183">
        <v>1000</v>
      </c>
      <c r="J26" s="183">
        <v>0</v>
      </c>
      <c r="K26" s="183">
        <v>0</v>
      </c>
      <c r="L26" s="183">
        <v>0</v>
      </c>
      <c r="M26" s="183">
        <v>0</v>
      </c>
      <c r="N26" s="183">
        <v>0</v>
      </c>
      <c r="O26" s="183">
        <v>0</v>
      </c>
      <c r="P26" s="217">
        <v>0</v>
      </c>
      <c r="Q26" s="217">
        <v>0</v>
      </c>
      <c r="R26" s="217">
        <v>0</v>
      </c>
      <c r="S26" s="217">
        <v>0</v>
      </c>
    </row>
    <row r="27" spans="1:19" s="203" customFormat="1" ht="76.5">
      <c r="A27" s="204" t="s">
        <v>239</v>
      </c>
      <c r="B27" s="197" t="s">
        <v>95</v>
      </c>
      <c r="C27" s="197" t="s">
        <v>85</v>
      </c>
      <c r="D27" s="201" t="s">
        <v>138</v>
      </c>
      <c r="E27" s="201" t="s">
        <v>155</v>
      </c>
      <c r="F27" s="200" t="s">
        <v>314</v>
      </c>
      <c r="G27" s="200"/>
      <c r="H27" s="202">
        <f t="shared" si="5"/>
        <v>690.96299999999997</v>
      </c>
      <c r="I27" s="183">
        <v>400</v>
      </c>
      <c r="J27" s="183">
        <v>0</v>
      </c>
      <c r="K27" s="183">
        <v>0</v>
      </c>
      <c r="L27" s="183">
        <v>290.96300000000002</v>
      </c>
      <c r="M27" s="183">
        <v>0</v>
      </c>
      <c r="N27" s="183">
        <v>0</v>
      </c>
      <c r="O27" s="183">
        <v>0</v>
      </c>
      <c r="P27" s="217">
        <v>0</v>
      </c>
      <c r="Q27" s="217">
        <v>0</v>
      </c>
      <c r="R27" s="217">
        <v>0</v>
      </c>
      <c r="S27" s="217">
        <v>0</v>
      </c>
    </row>
    <row r="28" spans="1:19" s="203" customFormat="1" ht="51">
      <c r="A28" s="204" t="s">
        <v>240</v>
      </c>
      <c r="B28" s="197" t="s">
        <v>484</v>
      </c>
      <c r="C28" s="197" t="s">
        <v>76</v>
      </c>
      <c r="D28" s="201" t="s">
        <v>138</v>
      </c>
      <c r="E28" s="201" t="s">
        <v>139</v>
      </c>
      <c r="F28" s="200" t="s">
        <v>210</v>
      </c>
      <c r="G28" s="200"/>
      <c r="H28" s="202">
        <f t="shared" si="5"/>
        <v>576.09299999999996</v>
      </c>
      <c r="I28" s="183">
        <v>576.09299999999996</v>
      </c>
      <c r="J28" s="183">
        <v>0</v>
      </c>
      <c r="K28" s="183">
        <v>0</v>
      </c>
      <c r="L28" s="183">
        <v>0</v>
      </c>
      <c r="M28" s="183">
        <v>0</v>
      </c>
      <c r="N28" s="183">
        <v>0</v>
      </c>
      <c r="O28" s="183">
        <v>0</v>
      </c>
      <c r="P28" s="223">
        <v>0</v>
      </c>
      <c r="Q28" s="223">
        <v>0</v>
      </c>
      <c r="R28" s="223">
        <v>0</v>
      </c>
      <c r="S28" s="217">
        <v>0</v>
      </c>
    </row>
    <row r="29" spans="1:19" s="203" customFormat="1" ht="51">
      <c r="A29" s="204" t="s">
        <v>241</v>
      </c>
      <c r="B29" s="197" t="s">
        <v>45</v>
      </c>
      <c r="C29" s="197" t="s">
        <v>76</v>
      </c>
      <c r="D29" s="201" t="s">
        <v>138</v>
      </c>
      <c r="E29" s="201" t="s">
        <v>139</v>
      </c>
      <c r="F29" s="200" t="s">
        <v>211</v>
      </c>
      <c r="G29" s="200"/>
      <c r="H29" s="202">
        <f t="shared" si="5"/>
        <v>390</v>
      </c>
      <c r="I29" s="183">
        <v>390</v>
      </c>
      <c r="J29" s="183">
        <v>0</v>
      </c>
      <c r="K29" s="183">
        <v>0</v>
      </c>
      <c r="L29" s="183">
        <v>0</v>
      </c>
      <c r="M29" s="183">
        <v>0</v>
      </c>
      <c r="N29" s="183">
        <v>0</v>
      </c>
      <c r="O29" s="183">
        <v>0</v>
      </c>
      <c r="P29" s="217">
        <v>0</v>
      </c>
      <c r="Q29" s="217">
        <v>0</v>
      </c>
      <c r="R29" s="217">
        <v>0</v>
      </c>
      <c r="S29" s="217">
        <v>0</v>
      </c>
    </row>
    <row r="30" spans="1:19" s="203" customFormat="1" ht="38.25">
      <c r="A30" s="204" t="s">
        <v>242</v>
      </c>
      <c r="B30" s="197" t="s">
        <v>60</v>
      </c>
      <c r="C30" s="197" t="s">
        <v>77</v>
      </c>
      <c r="D30" s="201" t="s">
        <v>138</v>
      </c>
      <c r="E30" s="201" t="s">
        <v>139</v>
      </c>
      <c r="F30" s="200" t="s">
        <v>212</v>
      </c>
      <c r="G30" s="200"/>
      <c r="H30" s="202">
        <f t="shared" si="5"/>
        <v>881.08500000000004</v>
      </c>
      <c r="I30" s="183">
        <v>881.08500000000004</v>
      </c>
      <c r="J30" s="183">
        <v>0</v>
      </c>
      <c r="K30" s="183">
        <v>0</v>
      </c>
      <c r="L30" s="183">
        <v>0</v>
      </c>
      <c r="M30" s="183">
        <v>0</v>
      </c>
      <c r="N30" s="183">
        <v>0</v>
      </c>
      <c r="O30" s="183">
        <v>0</v>
      </c>
      <c r="P30" s="217">
        <v>0</v>
      </c>
      <c r="Q30" s="217">
        <v>0</v>
      </c>
      <c r="R30" s="217">
        <v>0</v>
      </c>
      <c r="S30" s="217">
        <v>0</v>
      </c>
    </row>
    <row r="31" spans="1:19" s="203" customFormat="1" ht="89.25">
      <c r="A31" s="204" t="s">
        <v>281</v>
      </c>
      <c r="B31" s="197" t="s">
        <v>244</v>
      </c>
      <c r="C31" s="197" t="s">
        <v>85</v>
      </c>
      <c r="D31" s="201" t="s">
        <v>138</v>
      </c>
      <c r="E31" s="201" t="s">
        <v>155</v>
      </c>
      <c r="F31" s="200" t="s">
        <v>226</v>
      </c>
      <c r="G31" s="200"/>
      <c r="H31" s="202">
        <f t="shared" si="5"/>
        <v>7887.0845199999994</v>
      </c>
      <c r="I31" s="183">
        <v>6090.0609999999997</v>
      </c>
      <c r="J31" s="183">
        <v>1744.9659999999999</v>
      </c>
      <c r="K31" s="183">
        <v>1.387</v>
      </c>
      <c r="L31" s="183">
        <v>0</v>
      </c>
      <c r="M31" s="183">
        <v>0</v>
      </c>
      <c r="N31" s="183">
        <v>0</v>
      </c>
      <c r="O31" s="183">
        <v>0</v>
      </c>
      <c r="P31" s="217">
        <v>0</v>
      </c>
      <c r="Q31" s="217">
        <v>50.670520000000003</v>
      </c>
      <c r="R31" s="217">
        <v>0</v>
      </c>
      <c r="S31" s="217">
        <v>0</v>
      </c>
    </row>
    <row r="32" spans="1:19" s="203" customFormat="1" ht="76.5">
      <c r="A32" s="204" t="s">
        <v>282</v>
      </c>
      <c r="B32" s="197" t="s">
        <v>62</v>
      </c>
      <c r="C32" s="197" t="s">
        <v>85</v>
      </c>
      <c r="D32" s="201" t="s">
        <v>138</v>
      </c>
      <c r="E32" s="201" t="s">
        <v>139</v>
      </c>
      <c r="F32" s="200" t="s">
        <v>213</v>
      </c>
      <c r="G32" s="200"/>
      <c r="H32" s="202">
        <f t="shared" si="5"/>
        <v>437.46800000000002</v>
      </c>
      <c r="I32" s="183">
        <v>437.46800000000002</v>
      </c>
      <c r="J32" s="183">
        <v>0</v>
      </c>
      <c r="K32" s="183">
        <v>0</v>
      </c>
      <c r="L32" s="183">
        <v>0</v>
      </c>
      <c r="M32" s="183">
        <v>0</v>
      </c>
      <c r="N32" s="183">
        <v>0</v>
      </c>
      <c r="O32" s="183">
        <v>0</v>
      </c>
      <c r="P32" s="217">
        <v>0</v>
      </c>
      <c r="Q32" s="217">
        <v>0</v>
      </c>
      <c r="R32" s="217">
        <v>0</v>
      </c>
      <c r="S32" s="217">
        <v>0</v>
      </c>
    </row>
    <row r="33" spans="1:19" s="203" customFormat="1" ht="76.5">
      <c r="A33" s="204" t="s">
        <v>283</v>
      </c>
      <c r="B33" s="197" t="s">
        <v>46</v>
      </c>
      <c r="C33" s="197" t="s">
        <v>77</v>
      </c>
      <c r="D33" s="201" t="s">
        <v>138</v>
      </c>
      <c r="E33" s="201" t="s">
        <v>155</v>
      </c>
      <c r="F33" s="200" t="s">
        <v>214</v>
      </c>
      <c r="G33" s="200"/>
      <c r="H33" s="202">
        <f t="shared" si="5"/>
        <v>2939.498</v>
      </c>
      <c r="I33" s="183">
        <v>2939.498</v>
      </c>
      <c r="J33" s="183">
        <v>0</v>
      </c>
      <c r="K33" s="183">
        <v>0</v>
      </c>
      <c r="L33" s="183">
        <v>0</v>
      </c>
      <c r="M33" s="183">
        <v>0</v>
      </c>
      <c r="N33" s="183">
        <v>0</v>
      </c>
      <c r="O33" s="183">
        <v>0</v>
      </c>
      <c r="P33" s="217">
        <v>0</v>
      </c>
      <c r="Q33" s="217">
        <v>0</v>
      </c>
      <c r="R33" s="217">
        <v>0</v>
      </c>
      <c r="S33" s="217">
        <v>0</v>
      </c>
    </row>
    <row r="34" spans="1:19" s="203" customFormat="1" ht="63.75">
      <c r="A34" s="204" t="s">
        <v>284</v>
      </c>
      <c r="B34" s="197" t="s">
        <v>485</v>
      </c>
      <c r="C34" s="197" t="s">
        <v>77</v>
      </c>
      <c r="D34" s="201" t="s">
        <v>138</v>
      </c>
      <c r="E34" s="201" t="s">
        <v>155</v>
      </c>
      <c r="F34" s="200" t="s">
        <v>227</v>
      </c>
      <c r="G34" s="200"/>
      <c r="H34" s="202">
        <f t="shared" si="5"/>
        <v>5548.7069999999994</v>
      </c>
      <c r="I34" s="183">
        <v>1401.319</v>
      </c>
      <c r="J34" s="183">
        <v>966.36300000000006</v>
      </c>
      <c r="K34" s="183">
        <v>2037.172</v>
      </c>
      <c r="L34" s="183">
        <v>1143.8530000000001</v>
      </c>
      <c r="M34" s="183">
        <v>0</v>
      </c>
      <c r="N34" s="183">
        <v>0</v>
      </c>
      <c r="O34" s="183">
        <v>0</v>
      </c>
      <c r="P34" s="217">
        <v>0</v>
      </c>
      <c r="Q34" s="217">
        <v>0</v>
      </c>
      <c r="R34" s="217">
        <v>0</v>
      </c>
      <c r="S34" s="217">
        <v>0</v>
      </c>
    </row>
    <row r="35" spans="1:19" s="203" customFormat="1" ht="63.75">
      <c r="A35" s="204" t="s">
        <v>285</v>
      </c>
      <c r="B35" s="197" t="s">
        <v>557</v>
      </c>
      <c r="C35" s="197" t="s">
        <v>77</v>
      </c>
      <c r="D35" s="201" t="s">
        <v>138</v>
      </c>
      <c r="E35" s="201" t="s">
        <v>155</v>
      </c>
      <c r="F35" s="200" t="s">
        <v>215</v>
      </c>
      <c r="G35" s="200"/>
      <c r="H35" s="202">
        <f t="shared" si="5"/>
        <v>180.98400000000001</v>
      </c>
      <c r="I35" s="183">
        <v>0</v>
      </c>
      <c r="J35" s="183">
        <v>180.98400000000001</v>
      </c>
      <c r="K35" s="183">
        <v>0</v>
      </c>
      <c r="L35" s="183">
        <v>0</v>
      </c>
      <c r="M35" s="183">
        <v>0</v>
      </c>
      <c r="N35" s="183">
        <v>0</v>
      </c>
      <c r="O35" s="183">
        <v>0</v>
      </c>
      <c r="P35" s="217">
        <v>0</v>
      </c>
      <c r="Q35" s="217">
        <v>0</v>
      </c>
      <c r="R35" s="217">
        <v>0</v>
      </c>
      <c r="S35" s="217">
        <v>0</v>
      </c>
    </row>
    <row r="36" spans="1:19" s="203" customFormat="1" ht="38.25">
      <c r="A36" s="204" t="s">
        <v>286</v>
      </c>
      <c r="B36" s="197" t="s">
        <v>435</v>
      </c>
      <c r="C36" s="197" t="s">
        <v>77</v>
      </c>
      <c r="D36" s="201" t="s">
        <v>138</v>
      </c>
      <c r="E36" s="201" t="s">
        <v>139</v>
      </c>
      <c r="F36" s="200" t="s">
        <v>310</v>
      </c>
      <c r="G36" s="200"/>
      <c r="H36" s="202">
        <f t="shared" si="5"/>
        <v>42523.862590000004</v>
      </c>
      <c r="I36" s="183">
        <v>0</v>
      </c>
      <c r="J36" s="183">
        <v>388.51</v>
      </c>
      <c r="K36" s="183">
        <v>187.19800000000001</v>
      </c>
      <c r="L36" s="183">
        <v>1523.9179999999999</v>
      </c>
      <c r="M36" s="183">
        <v>1006.572</v>
      </c>
      <c r="N36" s="183">
        <v>2263.1489999999999</v>
      </c>
      <c r="O36" s="183">
        <v>2946.2280000000001</v>
      </c>
      <c r="P36" s="223">
        <v>2911.5849600000001</v>
      </c>
      <c r="Q36" s="217">
        <v>0</v>
      </c>
      <c r="R36" s="217">
        <v>8956.2770999999993</v>
      </c>
      <c r="S36" s="217">
        <v>22340.42553</v>
      </c>
    </row>
    <row r="37" spans="1:19" s="203" customFormat="1" ht="38.25">
      <c r="A37" s="204" t="s">
        <v>287</v>
      </c>
      <c r="B37" s="197" t="s">
        <v>487</v>
      </c>
      <c r="C37" s="197" t="s">
        <v>77</v>
      </c>
      <c r="D37" s="201" t="s">
        <v>138</v>
      </c>
      <c r="E37" s="201" t="s">
        <v>140</v>
      </c>
      <c r="F37" s="200" t="s">
        <v>228</v>
      </c>
      <c r="G37" s="200"/>
      <c r="H37" s="202">
        <f t="shared" si="5"/>
        <v>1877.45</v>
      </c>
      <c r="I37" s="183">
        <v>0</v>
      </c>
      <c r="J37" s="183">
        <v>0</v>
      </c>
      <c r="K37" s="183">
        <v>50</v>
      </c>
      <c r="L37" s="183">
        <v>966.66200000000003</v>
      </c>
      <c r="M37" s="183">
        <v>860.78800000000001</v>
      </c>
      <c r="N37" s="183">
        <v>0</v>
      </c>
      <c r="O37" s="183">
        <v>0</v>
      </c>
      <c r="P37" s="217">
        <v>0</v>
      </c>
      <c r="Q37" s="217">
        <v>0</v>
      </c>
      <c r="R37" s="217">
        <v>0</v>
      </c>
      <c r="S37" s="217">
        <v>0</v>
      </c>
    </row>
    <row r="38" spans="1:19" s="205" customFormat="1" ht="38.25">
      <c r="A38" s="204" t="s">
        <v>288</v>
      </c>
      <c r="B38" s="197" t="s">
        <v>619</v>
      </c>
      <c r="C38" s="197" t="s">
        <v>77</v>
      </c>
      <c r="D38" s="201" t="s">
        <v>138</v>
      </c>
      <c r="E38" s="201" t="s">
        <v>139</v>
      </c>
      <c r="F38" s="200" t="s">
        <v>270</v>
      </c>
      <c r="G38" s="200"/>
      <c r="H38" s="202">
        <f t="shared" si="5"/>
        <v>0</v>
      </c>
      <c r="I38" s="183">
        <v>0</v>
      </c>
      <c r="J38" s="183">
        <v>0</v>
      </c>
      <c r="K38" s="183">
        <v>0</v>
      </c>
      <c r="L38" s="183">
        <v>0</v>
      </c>
      <c r="M38" s="183">
        <v>0</v>
      </c>
      <c r="N38" s="183">
        <v>0</v>
      </c>
      <c r="O38" s="183">
        <v>0</v>
      </c>
      <c r="P38" s="217">
        <v>0</v>
      </c>
      <c r="Q38" s="217">
        <v>0</v>
      </c>
      <c r="R38" s="217">
        <v>0</v>
      </c>
      <c r="S38" s="217">
        <v>0</v>
      </c>
    </row>
    <row r="39" spans="1:19" s="205" customFormat="1" ht="38.25">
      <c r="A39" s="204" t="s">
        <v>289</v>
      </c>
      <c r="B39" s="197" t="s">
        <v>615</v>
      </c>
      <c r="C39" s="197" t="s">
        <v>77</v>
      </c>
      <c r="D39" s="201" t="s">
        <v>138</v>
      </c>
      <c r="E39" s="201" t="s">
        <v>139</v>
      </c>
      <c r="F39" s="200" t="s">
        <v>271</v>
      </c>
      <c r="G39" s="200"/>
      <c r="H39" s="202">
        <f t="shared" si="5"/>
        <v>0</v>
      </c>
      <c r="I39" s="183">
        <v>0</v>
      </c>
      <c r="J39" s="183">
        <v>0</v>
      </c>
      <c r="K39" s="183">
        <v>0</v>
      </c>
      <c r="L39" s="183">
        <v>0</v>
      </c>
      <c r="M39" s="183">
        <v>0</v>
      </c>
      <c r="N39" s="183">
        <v>0</v>
      </c>
      <c r="O39" s="183">
        <v>0</v>
      </c>
      <c r="P39" s="217">
        <v>0</v>
      </c>
      <c r="Q39" s="217">
        <v>0</v>
      </c>
      <c r="R39" s="217">
        <v>0</v>
      </c>
      <c r="S39" s="217">
        <v>0</v>
      </c>
    </row>
    <row r="40" spans="1:19" s="203" customFormat="1" ht="38.25">
      <c r="A40" s="204" t="s">
        <v>290</v>
      </c>
      <c r="B40" s="197" t="s">
        <v>261</v>
      </c>
      <c r="C40" s="197" t="s">
        <v>77</v>
      </c>
      <c r="D40" s="201" t="s">
        <v>138</v>
      </c>
      <c r="E40" s="201" t="s">
        <v>139</v>
      </c>
      <c r="F40" s="200" t="s">
        <v>272</v>
      </c>
      <c r="G40" s="200"/>
      <c r="H40" s="202">
        <f t="shared" si="5"/>
        <v>0</v>
      </c>
      <c r="I40" s="183">
        <v>0</v>
      </c>
      <c r="J40" s="183">
        <v>0</v>
      </c>
      <c r="K40" s="183">
        <v>0</v>
      </c>
      <c r="L40" s="183">
        <v>0</v>
      </c>
      <c r="M40" s="183">
        <v>0</v>
      </c>
      <c r="N40" s="183">
        <v>0</v>
      </c>
      <c r="O40" s="183">
        <v>0</v>
      </c>
      <c r="P40" s="217">
        <v>0</v>
      </c>
      <c r="Q40" s="217">
        <v>0</v>
      </c>
      <c r="R40" s="217">
        <v>0</v>
      </c>
      <c r="S40" s="217">
        <v>0</v>
      </c>
    </row>
    <row r="41" spans="1:19" s="203" customFormat="1" ht="63.75">
      <c r="A41" s="204" t="s">
        <v>291</v>
      </c>
      <c r="B41" s="197" t="s">
        <v>446</v>
      </c>
      <c r="C41" s="197" t="s">
        <v>77</v>
      </c>
      <c r="D41" s="201" t="s">
        <v>138</v>
      </c>
      <c r="E41" s="201" t="s">
        <v>139</v>
      </c>
      <c r="F41" s="200" t="s">
        <v>379</v>
      </c>
      <c r="G41" s="200"/>
      <c r="H41" s="202">
        <f t="shared" si="5"/>
        <v>213.76</v>
      </c>
      <c r="I41" s="183">
        <v>0</v>
      </c>
      <c r="J41" s="183">
        <v>0</v>
      </c>
      <c r="K41" s="183">
        <v>0</v>
      </c>
      <c r="L41" s="183">
        <v>0</v>
      </c>
      <c r="M41" s="183">
        <v>213.76</v>
      </c>
      <c r="N41" s="183">
        <v>0</v>
      </c>
      <c r="O41" s="183">
        <v>0</v>
      </c>
      <c r="P41" s="217">
        <v>0</v>
      </c>
      <c r="Q41" s="217">
        <v>0</v>
      </c>
      <c r="R41" s="217">
        <v>0</v>
      </c>
      <c r="S41" s="217">
        <v>0</v>
      </c>
    </row>
    <row r="42" spans="1:19" s="203" customFormat="1" ht="76.5">
      <c r="A42" s="204" t="s">
        <v>292</v>
      </c>
      <c r="B42" s="197" t="s">
        <v>263</v>
      </c>
      <c r="C42" s="197" t="s">
        <v>77</v>
      </c>
      <c r="D42" s="201" t="s">
        <v>138</v>
      </c>
      <c r="E42" s="201" t="s">
        <v>139</v>
      </c>
      <c r="F42" s="200" t="s">
        <v>274</v>
      </c>
      <c r="G42" s="200"/>
      <c r="H42" s="202">
        <f t="shared" si="5"/>
        <v>0</v>
      </c>
      <c r="I42" s="183">
        <v>0</v>
      </c>
      <c r="J42" s="183">
        <v>0</v>
      </c>
      <c r="K42" s="183">
        <v>0</v>
      </c>
      <c r="L42" s="183">
        <v>0</v>
      </c>
      <c r="M42" s="183">
        <v>0</v>
      </c>
      <c r="N42" s="183">
        <v>0</v>
      </c>
      <c r="O42" s="183">
        <v>0</v>
      </c>
      <c r="P42" s="217">
        <v>0</v>
      </c>
      <c r="Q42" s="217">
        <v>0</v>
      </c>
      <c r="R42" s="217">
        <v>0</v>
      </c>
      <c r="S42" s="217">
        <v>0</v>
      </c>
    </row>
    <row r="43" spans="1:19" s="203" customFormat="1" ht="38.25">
      <c r="A43" s="204" t="s">
        <v>293</v>
      </c>
      <c r="B43" s="105" t="s">
        <v>665</v>
      </c>
      <c r="C43" s="197" t="s">
        <v>77</v>
      </c>
      <c r="D43" s="201" t="s">
        <v>138</v>
      </c>
      <c r="E43" s="201" t="s">
        <v>139</v>
      </c>
      <c r="F43" s="200" t="s">
        <v>275</v>
      </c>
      <c r="G43" s="200"/>
      <c r="H43" s="202">
        <f t="shared" si="5"/>
        <v>0</v>
      </c>
      <c r="I43" s="183">
        <v>0</v>
      </c>
      <c r="J43" s="183">
        <v>0</v>
      </c>
      <c r="K43" s="183">
        <v>0</v>
      </c>
      <c r="L43" s="183">
        <v>0</v>
      </c>
      <c r="M43" s="183">
        <v>0</v>
      </c>
      <c r="N43" s="183">
        <v>0</v>
      </c>
      <c r="O43" s="183">
        <v>0</v>
      </c>
      <c r="P43" s="223">
        <v>0</v>
      </c>
      <c r="Q43" s="223">
        <v>0</v>
      </c>
      <c r="R43" s="223">
        <v>0</v>
      </c>
      <c r="S43" s="217">
        <v>0</v>
      </c>
    </row>
    <row r="44" spans="1:19" s="203" customFormat="1" ht="51">
      <c r="A44" s="204" t="s">
        <v>294</v>
      </c>
      <c r="B44" s="197" t="s">
        <v>616</v>
      </c>
      <c r="C44" s="197" t="s">
        <v>77</v>
      </c>
      <c r="D44" s="201" t="s">
        <v>138</v>
      </c>
      <c r="E44" s="201" t="s">
        <v>139</v>
      </c>
      <c r="F44" s="200" t="s">
        <v>276</v>
      </c>
      <c r="G44" s="200"/>
      <c r="H44" s="202">
        <f t="shared" si="5"/>
        <v>12581.668160000001</v>
      </c>
      <c r="I44" s="183">
        <v>0</v>
      </c>
      <c r="J44" s="183">
        <v>0</v>
      </c>
      <c r="K44" s="183">
        <v>0</v>
      </c>
      <c r="L44" s="183">
        <v>0</v>
      </c>
      <c r="M44" s="183">
        <v>0</v>
      </c>
      <c r="N44" s="183">
        <v>0</v>
      </c>
      <c r="O44" s="183">
        <v>3999.2710000000002</v>
      </c>
      <c r="P44" s="217">
        <v>8582.3971600000004</v>
      </c>
      <c r="Q44" s="223">
        <v>0</v>
      </c>
      <c r="R44" s="223">
        <v>0</v>
      </c>
      <c r="S44" s="217">
        <v>0</v>
      </c>
    </row>
    <row r="45" spans="1:19" s="203" customFormat="1" ht="63.75">
      <c r="A45" s="204" t="s">
        <v>295</v>
      </c>
      <c r="B45" s="197" t="s">
        <v>683</v>
      </c>
      <c r="C45" s="197" t="s">
        <v>77</v>
      </c>
      <c r="D45" s="201" t="s">
        <v>138</v>
      </c>
      <c r="E45" s="201" t="s">
        <v>139</v>
      </c>
      <c r="F45" s="251" t="s">
        <v>276</v>
      </c>
      <c r="G45" s="251"/>
      <c r="H45" s="202">
        <f>SUM(I45:S45)</f>
        <v>8582.3971600000004</v>
      </c>
      <c r="I45" s="183">
        <v>0</v>
      </c>
      <c r="J45" s="183">
        <v>0</v>
      </c>
      <c r="K45" s="183">
        <v>0</v>
      </c>
      <c r="L45" s="183">
        <v>0</v>
      </c>
      <c r="M45" s="183">
        <v>0</v>
      </c>
      <c r="N45" s="183">
        <v>0</v>
      </c>
      <c r="O45" s="183">
        <v>0</v>
      </c>
      <c r="P45" s="217">
        <v>0</v>
      </c>
      <c r="Q45" s="217">
        <v>8582.3971600000004</v>
      </c>
      <c r="R45" s="217">
        <v>0</v>
      </c>
      <c r="S45" s="217">
        <v>0</v>
      </c>
    </row>
    <row r="46" spans="1:19" s="203" customFormat="1" ht="25.5">
      <c r="A46" s="204" t="s">
        <v>296</v>
      </c>
      <c r="B46" s="197" t="s">
        <v>617</v>
      </c>
      <c r="C46" s="197" t="s">
        <v>77</v>
      </c>
      <c r="D46" s="201" t="s">
        <v>138</v>
      </c>
      <c r="E46" s="201" t="s">
        <v>139</v>
      </c>
      <c r="F46" s="200" t="s">
        <v>277</v>
      </c>
      <c r="G46" s="200"/>
      <c r="H46" s="202">
        <f t="shared" si="5"/>
        <v>0</v>
      </c>
      <c r="I46" s="183">
        <v>0</v>
      </c>
      <c r="J46" s="183">
        <v>0</v>
      </c>
      <c r="K46" s="183">
        <v>0</v>
      </c>
      <c r="L46" s="183">
        <v>0</v>
      </c>
      <c r="M46" s="183">
        <v>0</v>
      </c>
      <c r="N46" s="183">
        <v>0</v>
      </c>
      <c r="O46" s="183">
        <v>0</v>
      </c>
      <c r="P46" s="223">
        <v>0</v>
      </c>
      <c r="Q46" s="223">
        <v>0</v>
      </c>
      <c r="R46" s="223">
        <v>0</v>
      </c>
      <c r="S46" s="217">
        <v>0</v>
      </c>
    </row>
    <row r="47" spans="1:19" s="203" customFormat="1" ht="38.25">
      <c r="A47" s="204" t="s">
        <v>297</v>
      </c>
      <c r="B47" s="197" t="s">
        <v>361</v>
      </c>
      <c r="C47" s="197" t="s">
        <v>77</v>
      </c>
      <c r="D47" s="201" t="s">
        <v>138</v>
      </c>
      <c r="E47" s="201" t="s">
        <v>139</v>
      </c>
      <c r="F47" s="200" t="s">
        <v>380</v>
      </c>
      <c r="G47" s="200"/>
      <c r="H47" s="202">
        <f t="shared" si="5"/>
        <v>3407.2220000000002</v>
      </c>
      <c r="I47" s="183">
        <v>0</v>
      </c>
      <c r="J47" s="183">
        <v>0</v>
      </c>
      <c r="K47" s="183">
        <v>0</v>
      </c>
      <c r="L47" s="183">
        <v>0</v>
      </c>
      <c r="M47" s="183">
        <v>3407.2220000000002</v>
      </c>
      <c r="N47" s="183">
        <v>0</v>
      </c>
      <c r="O47" s="183">
        <v>0</v>
      </c>
      <c r="P47" s="217">
        <v>0</v>
      </c>
      <c r="Q47" s="217">
        <v>0</v>
      </c>
      <c r="R47" s="217">
        <v>0</v>
      </c>
      <c r="S47" s="217">
        <v>0</v>
      </c>
    </row>
    <row r="48" spans="1:19" s="203" customFormat="1" ht="51">
      <c r="A48" s="204" t="s">
        <v>298</v>
      </c>
      <c r="B48" s="197" t="s">
        <v>0</v>
      </c>
      <c r="C48" s="197" t="s">
        <v>77</v>
      </c>
      <c r="D48" s="201" t="s">
        <v>138</v>
      </c>
      <c r="E48" s="201" t="s">
        <v>139</v>
      </c>
      <c r="F48" s="200" t="s">
        <v>381</v>
      </c>
      <c r="G48" s="200"/>
      <c r="H48" s="202">
        <f t="shared" si="5"/>
        <v>0</v>
      </c>
      <c r="I48" s="183">
        <v>0</v>
      </c>
      <c r="J48" s="183">
        <v>0</v>
      </c>
      <c r="K48" s="183">
        <v>0</v>
      </c>
      <c r="L48" s="183">
        <v>0</v>
      </c>
      <c r="M48" s="183">
        <v>0</v>
      </c>
      <c r="N48" s="183">
        <v>0</v>
      </c>
      <c r="O48" s="183">
        <v>0</v>
      </c>
      <c r="P48" s="217">
        <v>0</v>
      </c>
      <c r="Q48" s="217">
        <v>0</v>
      </c>
      <c r="R48" s="217">
        <v>0</v>
      </c>
      <c r="S48" s="217">
        <v>0</v>
      </c>
    </row>
    <row r="49" spans="1:19" s="203" customFormat="1" ht="51">
      <c r="A49" s="204" t="s">
        <v>312</v>
      </c>
      <c r="B49" s="197" t="s">
        <v>358</v>
      </c>
      <c r="C49" s="197" t="s">
        <v>77</v>
      </c>
      <c r="D49" s="201" t="s">
        <v>138</v>
      </c>
      <c r="E49" s="201" t="s">
        <v>139</v>
      </c>
      <c r="F49" s="200" t="s">
        <v>373</v>
      </c>
      <c r="G49" s="200"/>
      <c r="H49" s="202">
        <f t="shared" si="5"/>
        <v>6241.1480000000001</v>
      </c>
      <c r="I49" s="183">
        <v>0</v>
      </c>
      <c r="J49" s="183">
        <v>0</v>
      </c>
      <c r="K49" s="183">
        <v>0</v>
      </c>
      <c r="L49" s="183">
        <v>0</v>
      </c>
      <c r="M49" s="206">
        <v>782.56899999999996</v>
      </c>
      <c r="N49" s="183">
        <v>2786.3490000000002</v>
      </c>
      <c r="O49" s="183">
        <v>2672.23</v>
      </c>
      <c r="P49" s="217">
        <v>0</v>
      </c>
      <c r="Q49" s="217">
        <v>0</v>
      </c>
      <c r="R49" s="217">
        <v>0</v>
      </c>
      <c r="S49" s="217">
        <v>0</v>
      </c>
    </row>
    <row r="50" spans="1:19" s="203" customFormat="1" ht="51">
      <c r="A50" s="204" t="s">
        <v>316</v>
      </c>
      <c r="B50" s="197" t="s">
        <v>420</v>
      </c>
      <c r="C50" s="197" t="s">
        <v>77</v>
      </c>
      <c r="D50" s="201" t="s">
        <v>138</v>
      </c>
      <c r="E50" s="201" t="s">
        <v>139</v>
      </c>
      <c r="F50" s="200" t="s">
        <v>382</v>
      </c>
      <c r="G50" s="200"/>
      <c r="H50" s="202">
        <f t="shared" si="5"/>
        <v>0</v>
      </c>
      <c r="I50" s="183">
        <v>0</v>
      </c>
      <c r="J50" s="183">
        <v>0</v>
      </c>
      <c r="K50" s="183">
        <v>0</v>
      </c>
      <c r="L50" s="183">
        <v>0</v>
      </c>
      <c r="M50" s="183">
        <v>0</v>
      </c>
      <c r="N50" s="183">
        <v>0</v>
      </c>
      <c r="O50" s="183">
        <v>0</v>
      </c>
      <c r="P50" s="217">
        <v>0</v>
      </c>
      <c r="Q50" s="217">
        <v>0</v>
      </c>
      <c r="R50" s="217">
        <v>0</v>
      </c>
      <c r="S50" s="217">
        <v>0</v>
      </c>
    </row>
    <row r="51" spans="1:19" s="203" customFormat="1" ht="76.5">
      <c r="A51" s="204" t="s">
        <v>319</v>
      </c>
      <c r="B51" s="197" t="s">
        <v>1</v>
      </c>
      <c r="C51" s="197" t="s">
        <v>258</v>
      </c>
      <c r="D51" s="201" t="s">
        <v>160</v>
      </c>
      <c r="E51" s="201" t="s">
        <v>139</v>
      </c>
      <c r="F51" s="200" t="s">
        <v>383</v>
      </c>
      <c r="G51" s="200"/>
      <c r="H51" s="202">
        <f t="shared" si="5"/>
        <v>2200</v>
      </c>
      <c r="I51" s="183">
        <v>0</v>
      </c>
      <c r="J51" s="183">
        <v>0</v>
      </c>
      <c r="K51" s="183">
        <v>0</v>
      </c>
      <c r="L51" s="183">
        <v>2200</v>
      </c>
      <c r="M51" s="183">
        <v>0</v>
      </c>
      <c r="N51" s="183">
        <v>0</v>
      </c>
      <c r="O51" s="183">
        <v>0</v>
      </c>
      <c r="P51" s="217">
        <v>0</v>
      </c>
      <c r="Q51" s="217">
        <v>0</v>
      </c>
      <c r="R51" s="217">
        <v>0</v>
      </c>
      <c r="S51" s="217">
        <v>0</v>
      </c>
    </row>
    <row r="52" spans="1:19" s="203" customFormat="1" ht="89.25">
      <c r="A52" s="204" t="s">
        <v>321</v>
      </c>
      <c r="B52" s="197" t="s">
        <v>2</v>
      </c>
      <c r="C52" s="197" t="s">
        <v>77</v>
      </c>
      <c r="D52" s="201" t="s">
        <v>138</v>
      </c>
      <c r="E52" s="201" t="s">
        <v>443</v>
      </c>
      <c r="F52" s="200" t="s">
        <v>442</v>
      </c>
      <c r="G52" s="200"/>
      <c r="H52" s="202">
        <f t="shared" si="5"/>
        <v>52059.77</v>
      </c>
      <c r="I52" s="183">
        <v>0</v>
      </c>
      <c r="J52" s="183">
        <v>0</v>
      </c>
      <c r="K52" s="183">
        <v>0</v>
      </c>
      <c r="L52" s="183">
        <v>0</v>
      </c>
      <c r="M52" s="183">
        <v>0</v>
      </c>
      <c r="N52" s="183">
        <v>52059.77</v>
      </c>
      <c r="O52" s="183">
        <v>0</v>
      </c>
      <c r="P52" s="217">
        <v>0</v>
      </c>
      <c r="Q52" s="217">
        <v>0</v>
      </c>
      <c r="R52" s="217">
        <v>0</v>
      </c>
      <c r="S52" s="217">
        <v>0</v>
      </c>
    </row>
    <row r="53" spans="1:19" s="203" customFormat="1" ht="38.25">
      <c r="A53" s="204" t="s">
        <v>326</v>
      </c>
      <c r="B53" s="197" t="s">
        <v>3</v>
      </c>
      <c r="C53" s="197" t="s">
        <v>258</v>
      </c>
      <c r="D53" s="201" t="s">
        <v>160</v>
      </c>
      <c r="E53" s="201" t="s">
        <v>139</v>
      </c>
      <c r="F53" s="200" t="s">
        <v>384</v>
      </c>
      <c r="G53" s="200"/>
      <c r="H53" s="202">
        <f t="shared" si="5"/>
        <v>2870</v>
      </c>
      <c r="I53" s="183">
        <v>0</v>
      </c>
      <c r="J53" s="183">
        <v>0</v>
      </c>
      <c r="K53" s="183">
        <v>0</v>
      </c>
      <c r="L53" s="183">
        <v>2870</v>
      </c>
      <c r="M53" s="183">
        <v>0</v>
      </c>
      <c r="N53" s="183">
        <v>0</v>
      </c>
      <c r="O53" s="183">
        <v>0</v>
      </c>
      <c r="P53" s="217">
        <v>0</v>
      </c>
      <c r="Q53" s="217">
        <v>0</v>
      </c>
      <c r="R53" s="217">
        <v>0</v>
      </c>
      <c r="S53" s="217">
        <v>0</v>
      </c>
    </row>
    <row r="54" spans="1:19" s="203" customFormat="1" ht="25.5">
      <c r="A54" s="204" t="s">
        <v>329</v>
      </c>
      <c r="B54" s="197" t="s">
        <v>320</v>
      </c>
      <c r="C54" s="197" t="s">
        <v>77</v>
      </c>
      <c r="D54" s="201" t="s">
        <v>138</v>
      </c>
      <c r="E54" s="201" t="s">
        <v>139</v>
      </c>
      <c r="F54" s="200" t="s">
        <v>385</v>
      </c>
      <c r="G54" s="200"/>
      <c r="H54" s="202">
        <f t="shared" si="5"/>
        <v>394.32499999999999</v>
      </c>
      <c r="I54" s="183">
        <v>0</v>
      </c>
      <c r="J54" s="183">
        <v>0</v>
      </c>
      <c r="K54" s="183">
        <v>0</v>
      </c>
      <c r="L54" s="183">
        <v>117.59699999999999</v>
      </c>
      <c r="M54" s="183">
        <v>276.72800000000001</v>
      </c>
      <c r="N54" s="183">
        <v>0</v>
      </c>
      <c r="O54" s="183">
        <v>0</v>
      </c>
      <c r="P54" s="217">
        <v>0</v>
      </c>
      <c r="Q54" s="217">
        <v>0</v>
      </c>
      <c r="R54" s="217">
        <v>0</v>
      </c>
      <c r="S54" s="217">
        <v>0</v>
      </c>
    </row>
    <row r="55" spans="1:19" s="203" customFormat="1" ht="25.5">
      <c r="A55" s="204" t="s">
        <v>331</v>
      </c>
      <c r="B55" s="197" t="s">
        <v>356</v>
      </c>
      <c r="C55" s="197" t="s">
        <v>77</v>
      </c>
      <c r="D55" s="201" t="s">
        <v>138</v>
      </c>
      <c r="E55" s="201" t="s">
        <v>139</v>
      </c>
      <c r="F55" s="200" t="s">
        <v>386</v>
      </c>
      <c r="G55" s="200"/>
      <c r="H55" s="202">
        <f t="shared" si="5"/>
        <v>1200</v>
      </c>
      <c r="I55" s="183">
        <v>0</v>
      </c>
      <c r="J55" s="183">
        <v>0</v>
      </c>
      <c r="K55" s="183">
        <v>0</v>
      </c>
      <c r="L55" s="183">
        <v>360</v>
      </c>
      <c r="M55" s="183">
        <v>840</v>
      </c>
      <c r="N55" s="183">
        <v>0</v>
      </c>
      <c r="O55" s="183">
        <v>0</v>
      </c>
      <c r="P55" s="217">
        <v>0</v>
      </c>
      <c r="Q55" s="217">
        <v>0</v>
      </c>
      <c r="R55" s="217">
        <v>0</v>
      </c>
      <c r="S55" s="217">
        <v>0</v>
      </c>
    </row>
    <row r="56" spans="1:19" s="203" customFormat="1" ht="38.25">
      <c r="A56" s="204" t="s">
        <v>362</v>
      </c>
      <c r="B56" s="197" t="s">
        <v>330</v>
      </c>
      <c r="C56" s="197" t="s">
        <v>258</v>
      </c>
      <c r="D56" s="201" t="s">
        <v>160</v>
      </c>
      <c r="E56" s="201" t="s">
        <v>155</v>
      </c>
      <c r="F56" s="200" t="s">
        <v>387</v>
      </c>
      <c r="G56" s="200"/>
      <c r="H56" s="202">
        <f t="shared" si="5"/>
        <v>162</v>
      </c>
      <c r="I56" s="183">
        <v>0</v>
      </c>
      <c r="J56" s="183">
        <v>0</v>
      </c>
      <c r="K56" s="183">
        <v>0</v>
      </c>
      <c r="L56" s="183">
        <v>162</v>
      </c>
      <c r="M56" s="183">
        <v>0</v>
      </c>
      <c r="N56" s="183">
        <v>0</v>
      </c>
      <c r="O56" s="183">
        <v>0</v>
      </c>
      <c r="P56" s="217">
        <v>0</v>
      </c>
      <c r="Q56" s="217">
        <v>0</v>
      </c>
      <c r="R56" s="217">
        <v>0</v>
      </c>
      <c r="S56" s="217">
        <v>0</v>
      </c>
    </row>
    <row r="57" spans="1:19" s="207" customFormat="1" ht="51">
      <c r="A57" s="204" t="s">
        <v>363</v>
      </c>
      <c r="B57" s="197" t="s">
        <v>4</v>
      </c>
      <c r="C57" s="197" t="s">
        <v>77</v>
      </c>
      <c r="D57" s="201" t="s">
        <v>138</v>
      </c>
      <c r="E57" s="201" t="s">
        <v>139</v>
      </c>
      <c r="F57" s="200" t="s">
        <v>388</v>
      </c>
      <c r="G57" s="200"/>
      <c r="H57" s="202">
        <f t="shared" si="5"/>
        <v>0</v>
      </c>
      <c r="I57" s="183">
        <v>0</v>
      </c>
      <c r="J57" s="183">
        <v>0</v>
      </c>
      <c r="K57" s="183">
        <v>0</v>
      </c>
      <c r="L57" s="183">
        <v>0</v>
      </c>
      <c r="M57" s="183">
        <v>0</v>
      </c>
      <c r="N57" s="183">
        <v>0</v>
      </c>
      <c r="O57" s="183">
        <v>0</v>
      </c>
      <c r="P57" s="217">
        <v>0</v>
      </c>
      <c r="Q57" s="217">
        <v>0</v>
      </c>
      <c r="R57" s="217">
        <v>0</v>
      </c>
      <c r="S57" s="217">
        <v>0</v>
      </c>
    </row>
    <row r="58" spans="1:19" s="207" customFormat="1" ht="76.5">
      <c r="A58" s="204" t="s">
        <v>364</v>
      </c>
      <c r="B58" s="197" t="s">
        <v>421</v>
      </c>
      <c r="C58" s="197" t="s">
        <v>77</v>
      </c>
      <c r="D58" s="201" t="s">
        <v>138</v>
      </c>
      <c r="E58" s="201" t="s">
        <v>139</v>
      </c>
      <c r="F58" s="200" t="s">
        <v>389</v>
      </c>
      <c r="G58" s="200"/>
      <c r="H58" s="202">
        <f t="shared" si="5"/>
        <v>38</v>
      </c>
      <c r="I58" s="183">
        <v>0</v>
      </c>
      <c r="J58" s="183">
        <v>0</v>
      </c>
      <c r="K58" s="183">
        <v>0</v>
      </c>
      <c r="L58" s="183">
        <v>0</v>
      </c>
      <c r="M58" s="183">
        <v>38</v>
      </c>
      <c r="N58" s="183">
        <v>0</v>
      </c>
      <c r="O58" s="183">
        <v>0</v>
      </c>
      <c r="P58" s="217">
        <v>0</v>
      </c>
      <c r="Q58" s="217">
        <v>0</v>
      </c>
      <c r="R58" s="217">
        <v>0</v>
      </c>
      <c r="S58" s="217">
        <v>0</v>
      </c>
    </row>
    <row r="59" spans="1:19" s="203" customFormat="1" ht="63.75">
      <c r="A59" s="204" t="s">
        <v>365</v>
      </c>
      <c r="B59" s="197" t="s">
        <v>618</v>
      </c>
      <c r="C59" s="197" t="s">
        <v>77</v>
      </c>
      <c r="D59" s="201" t="s">
        <v>138</v>
      </c>
      <c r="E59" s="201" t="s">
        <v>139</v>
      </c>
      <c r="F59" s="200" t="s">
        <v>390</v>
      </c>
      <c r="G59" s="200"/>
      <c r="H59" s="202">
        <f t="shared" si="5"/>
        <v>4120.2221</v>
      </c>
      <c r="I59" s="183">
        <v>0</v>
      </c>
      <c r="J59" s="183">
        <v>0</v>
      </c>
      <c r="K59" s="183">
        <v>0</v>
      </c>
      <c r="L59" s="183">
        <v>0</v>
      </c>
      <c r="M59" s="183">
        <v>0</v>
      </c>
      <c r="N59" s="183">
        <v>0</v>
      </c>
      <c r="O59" s="183">
        <v>2565.8870000000002</v>
      </c>
      <c r="P59" s="217">
        <v>1554.3351</v>
      </c>
      <c r="Q59" s="223">
        <v>0</v>
      </c>
      <c r="R59" s="223">
        <v>0</v>
      </c>
      <c r="S59" s="217">
        <v>0</v>
      </c>
    </row>
    <row r="60" spans="1:19" s="203" customFormat="1" ht="63.75">
      <c r="A60" s="204" t="s">
        <v>366</v>
      </c>
      <c r="B60" s="197" t="s">
        <v>422</v>
      </c>
      <c r="C60" s="197" t="s">
        <v>77</v>
      </c>
      <c r="D60" s="201" t="s">
        <v>138</v>
      </c>
      <c r="E60" s="201" t="s">
        <v>139</v>
      </c>
      <c r="F60" s="200" t="s">
        <v>391</v>
      </c>
      <c r="G60" s="200"/>
      <c r="H60" s="202">
        <f t="shared" si="5"/>
        <v>197</v>
      </c>
      <c r="I60" s="183">
        <v>0</v>
      </c>
      <c r="J60" s="183">
        <v>0</v>
      </c>
      <c r="K60" s="183">
        <v>0</v>
      </c>
      <c r="L60" s="183">
        <v>0</v>
      </c>
      <c r="M60" s="183">
        <v>197</v>
      </c>
      <c r="N60" s="183">
        <v>0</v>
      </c>
      <c r="O60" s="183">
        <v>0</v>
      </c>
      <c r="P60" s="217">
        <v>0</v>
      </c>
      <c r="Q60" s="217">
        <v>0</v>
      </c>
      <c r="R60" s="217">
        <v>0</v>
      </c>
      <c r="S60" s="217">
        <v>0</v>
      </c>
    </row>
    <row r="61" spans="1:19" s="203" customFormat="1" ht="89.25">
      <c r="A61" s="204" t="s">
        <v>367</v>
      </c>
      <c r="B61" s="197" t="s">
        <v>447</v>
      </c>
      <c r="C61" s="197" t="s">
        <v>77</v>
      </c>
      <c r="D61" s="201" t="s">
        <v>138</v>
      </c>
      <c r="E61" s="201" t="s">
        <v>139</v>
      </c>
      <c r="F61" s="200" t="s">
        <v>392</v>
      </c>
      <c r="G61" s="200"/>
      <c r="H61" s="202">
        <f t="shared" si="5"/>
        <v>220</v>
      </c>
      <c r="I61" s="183">
        <v>0</v>
      </c>
      <c r="J61" s="183">
        <v>0</v>
      </c>
      <c r="K61" s="183">
        <v>0</v>
      </c>
      <c r="L61" s="183">
        <v>0</v>
      </c>
      <c r="M61" s="183">
        <v>220</v>
      </c>
      <c r="N61" s="183">
        <v>0</v>
      </c>
      <c r="O61" s="183">
        <v>0</v>
      </c>
      <c r="P61" s="217">
        <v>0</v>
      </c>
      <c r="Q61" s="217">
        <v>0</v>
      </c>
      <c r="R61" s="217">
        <v>0</v>
      </c>
      <c r="S61" s="217">
        <v>0</v>
      </c>
    </row>
    <row r="62" spans="1:19" s="203" customFormat="1" ht="38.25">
      <c r="A62" s="204" t="s">
        <v>368</v>
      </c>
      <c r="B62" s="197" t="s">
        <v>393</v>
      </c>
      <c r="C62" s="197" t="s">
        <v>77</v>
      </c>
      <c r="D62" s="201" t="s">
        <v>138</v>
      </c>
      <c r="E62" s="201" t="s">
        <v>139</v>
      </c>
      <c r="F62" s="200" t="s">
        <v>394</v>
      </c>
      <c r="G62" s="200"/>
      <c r="H62" s="202">
        <f t="shared" si="5"/>
        <v>12</v>
      </c>
      <c r="I62" s="183">
        <v>0</v>
      </c>
      <c r="J62" s="183">
        <v>0</v>
      </c>
      <c r="K62" s="183">
        <v>0</v>
      </c>
      <c r="L62" s="183">
        <v>0</v>
      </c>
      <c r="M62" s="183">
        <v>12</v>
      </c>
      <c r="N62" s="183">
        <v>0</v>
      </c>
      <c r="O62" s="183">
        <v>0</v>
      </c>
      <c r="P62" s="217">
        <v>0</v>
      </c>
      <c r="Q62" s="217">
        <v>0</v>
      </c>
      <c r="R62" s="217">
        <v>0</v>
      </c>
      <c r="S62" s="217">
        <v>0</v>
      </c>
    </row>
    <row r="63" spans="1:19" s="203" customFormat="1" ht="102">
      <c r="A63" s="120" t="s">
        <v>369</v>
      </c>
      <c r="B63" s="197" t="s">
        <v>614</v>
      </c>
      <c r="C63" s="197" t="s">
        <v>77</v>
      </c>
      <c r="D63" s="201" t="s">
        <v>138</v>
      </c>
      <c r="E63" s="201" t="s">
        <v>139</v>
      </c>
      <c r="F63" s="98" t="s">
        <v>395</v>
      </c>
      <c r="G63" s="200"/>
      <c r="H63" s="202">
        <f t="shared" si="5"/>
        <v>14922.531999999999</v>
      </c>
      <c r="I63" s="183">
        <v>0</v>
      </c>
      <c r="J63" s="183">
        <v>0</v>
      </c>
      <c r="K63" s="183">
        <v>0</v>
      </c>
      <c r="L63" s="183">
        <v>0</v>
      </c>
      <c r="M63" s="183">
        <v>2567.5320000000002</v>
      </c>
      <c r="N63" s="183">
        <v>6195</v>
      </c>
      <c r="O63" s="183">
        <v>6160</v>
      </c>
      <c r="P63" s="217">
        <v>0</v>
      </c>
      <c r="Q63" s="217">
        <v>0</v>
      </c>
      <c r="R63" s="217">
        <v>0</v>
      </c>
      <c r="S63" s="217">
        <v>0</v>
      </c>
    </row>
    <row r="64" spans="1:19" s="107" customFormat="1" ht="87" customHeight="1">
      <c r="A64" s="204" t="s">
        <v>370</v>
      </c>
      <c r="B64" s="105" t="s">
        <v>652</v>
      </c>
      <c r="C64" s="105" t="s">
        <v>77</v>
      </c>
      <c r="D64" s="106" t="s">
        <v>138</v>
      </c>
      <c r="E64" s="106" t="s">
        <v>139</v>
      </c>
      <c r="F64" s="98" t="s">
        <v>653</v>
      </c>
      <c r="G64" s="98"/>
      <c r="H64" s="97">
        <f t="shared" si="5"/>
        <v>0</v>
      </c>
      <c r="I64" s="95">
        <v>0</v>
      </c>
      <c r="J64" s="95">
        <v>0</v>
      </c>
      <c r="K64" s="95">
        <v>0</v>
      </c>
      <c r="L64" s="95">
        <v>0</v>
      </c>
      <c r="M64" s="95">
        <v>0</v>
      </c>
      <c r="N64" s="95">
        <v>0</v>
      </c>
      <c r="O64" s="95">
        <v>0</v>
      </c>
      <c r="P64" s="223">
        <v>0</v>
      </c>
      <c r="Q64" s="223">
        <v>0</v>
      </c>
      <c r="R64" s="223">
        <v>0</v>
      </c>
      <c r="S64" s="223">
        <v>0</v>
      </c>
    </row>
    <row r="65" spans="1:19" s="207" customFormat="1" ht="76.5">
      <c r="A65" s="204" t="s">
        <v>376</v>
      </c>
      <c r="B65" s="197" t="s">
        <v>448</v>
      </c>
      <c r="C65" s="197" t="s">
        <v>77</v>
      </c>
      <c r="D65" s="201" t="s">
        <v>138</v>
      </c>
      <c r="E65" s="201" t="s">
        <v>139</v>
      </c>
      <c r="F65" s="200" t="s">
        <v>423</v>
      </c>
      <c r="G65" s="200"/>
      <c r="H65" s="202">
        <f t="shared" si="5"/>
        <v>0</v>
      </c>
      <c r="I65" s="183">
        <v>0</v>
      </c>
      <c r="J65" s="183">
        <v>0</v>
      </c>
      <c r="K65" s="183">
        <v>0</v>
      </c>
      <c r="L65" s="183">
        <v>0</v>
      </c>
      <c r="M65" s="183">
        <v>0</v>
      </c>
      <c r="N65" s="183">
        <v>0</v>
      </c>
      <c r="O65" s="183">
        <v>0</v>
      </c>
      <c r="P65" s="217">
        <v>0</v>
      </c>
      <c r="Q65" s="217">
        <v>0</v>
      </c>
      <c r="R65" s="217">
        <v>0</v>
      </c>
      <c r="S65" s="217">
        <v>0</v>
      </c>
    </row>
    <row r="66" spans="1:19" s="207" customFormat="1" ht="63.75">
      <c r="A66" s="204" t="s">
        <v>378</v>
      </c>
      <c r="B66" s="197" t="s">
        <v>5</v>
      </c>
      <c r="C66" s="197" t="s">
        <v>77</v>
      </c>
      <c r="D66" s="201" t="s">
        <v>138</v>
      </c>
      <c r="E66" s="201" t="s">
        <v>139</v>
      </c>
      <c r="F66" s="200" t="s">
        <v>424</v>
      </c>
      <c r="G66" s="200"/>
      <c r="H66" s="202">
        <f t="shared" si="5"/>
        <v>0</v>
      </c>
      <c r="I66" s="183">
        <v>0</v>
      </c>
      <c r="J66" s="183">
        <v>0</v>
      </c>
      <c r="K66" s="183">
        <v>0</v>
      </c>
      <c r="L66" s="183">
        <v>0</v>
      </c>
      <c r="M66" s="183">
        <v>0</v>
      </c>
      <c r="N66" s="183">
        <v>0</v>
      </c>
      <c r="O66" s="183">
        <v>0</v>
      </c>
      <c r="P66" s="217">
        <v>0</v>
      </c>
      <c r="Q66" s="217">
        <v>0</v>
      </c>
      <c r="R66" s="217">
        <v>0</v>
      </c>
      <c r="S66" s="217">
        <v>0</v>
      </c>
    </row>
    <row r="67" spans="1:19" s="207" customFormat="1" ht="76.5">
      <c r="A67" s="204" t="s">
        <v>403</v>
      </c>
      <c r="B67" s="197" t="s">
        <v>377</v>
      </c>
      <c r="C67" s="197" t="s">
        <v>77</v>
      </c>
      <c r="D67" s="201" t="s">
        <v>138</v>
      </c>
      <c r="E67" s="201" t="s">
        <v>139</v>
      </c>
      <c r="F67" s="200" t="s">
        <v>396</v>
      </c>
      <c r="G67" s="200"/>
      <c r="H67" s="202">
        <f t="shared" si="5"/>
        <v>3400</v>
      </c>
      <c r="I67" s="183">
        <v>0</v>
      </c>
      <c r="J67" s="183">
        <v>0</v>
      </c>
      <c r="K67" s="183">
        <v>0</v>
      </c>
      <c r="L67" s="183">
        <v>0</v>
      </c>
      <c r="M67" s="183">
        <v>0</v>
      </c>
      <c r="N67" s="183">
        <v>1700</v>
      </c>
      <c r="O67" s="183">
        <v>1700</v>
      </c>
      <c r="P67" s="217">
        <v>0</v>
      </c>
      <c r="Q67" s="217">
        <v>0</v>
      </c>
      <c r="R67" s="217">
        <v>0</v>
      </c>
      <c r="S67" s="217">
        <v>0</v>
      </c>
    </row>
    <row r="68" spans="1:19" s="207" customFormat="1" ht="51">
      <c r="A68" s="204" t="s">
        <v>404</v>
      </c>
      <c r="B68" s="197" t="s">
        <v>664</v>
      </c>
      <c r="C68" s="197" t="s">
        <v>77</v>
      </c>
      <c r="D68" s="201" t="s">
        <v>138</v>
      </c>
      <c r="E68" s="201" t="s">
        <v>139</v>
      </c>
      <c r="F68" s="224" t="s">
        <v>397</v>
      </c>
      <c r="G68" s="200"/>
      <c r="H68" s="202">
        <f t="shared" si="5"/>
        <v>119.44499999999999</v>
      </c>
      <c r="I68" s="183">
        <v>0</v>
      </c>
      <c r="J68" s="183">
        <v>0</v>
      </c>
      <c r="K68" s="183">
        <v>0</v>
      </c>
      <c r="L68" s="183">
        <v>0</v>
      </c>
      <c r="M68" s="183">
        <v>98</v>
      </c>
      <c r="N68" s="183">
        <v>21.445</v>
      </c>
      <c r="O68" s="183">
        <v>0</v>
      </c>
      <c r="P68" s="223">
        <v>0</v>
      </c>
      <c r="Q68" s="217">
        <v>0</v>
      </c>
      <c r="R68" s="217">
        <v>0</v>
      </c>
      <c r="S68" s="217">
        <v>0</v>
      </c>
    </row>
    <row r="69" spans="1:19" s="207" customFormat="1" ht="63.75">
      <c r="A69" s="204" t="s">
        <v>405</v>
      </c>
      <c r="B69" s="197" t="s">
        <v>543</v>
      </c>
      <c r="C69" s="197" t="s">
        <v>77</v>
      </c>
      <c r="D69" s="201" t="s">
        <v>138</v>
      </c>
      <c r="E69" s="201" t="s">
        <v>139</v>
      </c>
      <c r="F69" s="200" t="s">
        <v>407</v>
      </c>
      <c r="G69" s="200"/>
      <c r="H69" s="202">
        <f t="shared" si="5"/>
        <v>0</v>
      </c>
      <c r="I69" s="183">
        <v>0</v>
      </c>
      <c r="J69" s="183">
        <v>0</v>
      </c>
      <c r="K69" s="183">
        <v>0</v>
      </c>
      <c r="L69" s="183">
        <v>0</v>
      </c>
      <c r="M69" s="183">
        <v>0</v>
      </c>
      <c r="N69" s="183">
        <v>0</v>
      </c>
      <c r="O69" s="183">
        <v>0</v>
      </c>
      <c r="P69" s="217">
        <v>0</v>
      </c>
      <c r="Q69" s="217">
        <v>0</v>
      </c>
      <c r="R69" s="217">
        <v>0</v>
      </c>
      <c r="S69" s="217">
        <v>0</v>
      </c>
    </row>
    <row r="70" spans="1:19" s="207" customFormat="1" ht="76.5">
      <c r="A70" s="204" t="s">
        <v>406</v>
      </c>
      <c r="B70" s="197" t="s">
        <v>531</v>
      </c>
      <c r="C70" s="197" t="s">
        <v>77</v>
      </c>
      <c r="D70" s="201" t="s">
        <v>138</v>
      </c>
      <c r="E70" s="201" t="s">
        <v>139</v>
      </c>
      <c r="F70" s="200" t="s">
        <v>408</v>
      </c>
      <c r="G70" s="200"/>
      <c r="H70" s="202">
        <f t="shared" si="5"/>
        <v>8600</v>
      </c>
      <c r="I70" s="183">
        <v>0</v>
      </c>
      <c r="J70" s="183">
        <v>0</v>
      </c>
      <c r="K70" s="183">
        <v>0</v>
      </c>
      <c r="L70" s="183">
        <v>0</v>
      </c>
      <c r="M70" s="183">
        <v>0</v>
      </c>
      <c r="N70" s="183">
        <v>4300</v>
      </c>
      <c r="O70" s="183">
        <v>4300</v>
      </c>
      <c r="P70" s="223">
        <v>0</v>
      </c>
      <c r="Q70" s="223">
        <v>0</v>
      </c>
      <c r="R70" s="223">
        <v>0</v>
      </c>
      <c r="S70" s="217">
        <v>0</v>
      </c>
    </row>
    <row r="71" spans="1:19" s="207" customFormat="1" ht="25.5">
      <c r="A71" s="204" t="s">
        <v>416</v>
      </c>
      <c r="B71" s="197" t="s">
        <v>410</v>
      </c>
      <c r="C71" s="197" t="s">
        <v>77</v>
      </c>
      <c r="D71" s="201" t="s">
        <v>138</v>
      </c>
      <c r="E71" s="201" t="s">
        <v>139</v>
      </c>
      <c r="F71" s="200" t="s">
        <v>409</v>
      </c>
      <c r="G71" s="200"/>
      <c r="H71" s="202">
        <f t="shared" si="5"/>
        <v>0</v>
      </c>
      <c r="I71" s="183">
        <v>0</v>
      </c>
      <c r="J71" s="183">
        <v>0</v>
      </c>
      <c r="K71" s="183">
        <v>0</v>
      </c>
      <c r="L71" s="183">
        <v>0</v>
      </c>
      <c r="M71" s="183">
        <v>0</v>
      </c>
      <c r="N71" s="183">
        <v>0</v>
      </c>
      <c r="O71" s="183">
        <v>0</v>
      </c>
      <c r="P71" s="223">
        <v>0</v>
      </c>
      <c r="Q71" s="223">
        <v>0</v>
      </c>
      <c r="R71" s="223">
        <v>0</v>
      </c>
      <c r="S71" s="217">
        <v>0</v>
      </c>
    </row>
    <row r="72" spans="1:19" s="207" customFormat="1" ht="63.75">
      <c r="A72" s="204" t="s">
        <v>419</v>
      </c>
      <c r="B72" s="197" t="s">
        <v>537</v>
      </c>
      <c r="C72" s="197" t="s">
        <v>77</v>
      </c>
      <c r="D72" s="201" t="s">
        <v>138</v>
      </c>
      <c r="E72" s="201" t="s">
        <v>139</v>
      </c>
      <c r="F72" s="200" t="s">
        <v>430</v>
      </c>
      <c r="G72" s="200"/>
      <c r="H72" s="202">
        <f t="shared" si="5"/>
        <v>30975.705999999998</v>
      </c>
      <c r="I72" s="183">
        <v>0</v>
      </c>
      <c r="J72" s="183">
        <v>0</v>
      </c>
      <c r="K72" s="183">
        <v>0</v>
      </c>
      <c r="L72" s="183">
        <v>0</v>
      </c>
      <c r="M72" s="183">
        <v>4500</v>
      </c>
      <c r="N72" s="183">
        <v>11470.932000000001</v>
      </c>
      <c r="O72" s="183">
        <v>15004.773999999999</v>
      </c>
      <c r="P72" s="223">
        <v>0</v>
      </c>
      <c r="Q72" s="223">
        <v>0</v>
      </c>
      <c r="R72" s="223">
        <v>0</v>
      </c>
      <c r="S72" s="217">
        <v>0</v>
      </c>
    </row>
    <row r="73" spans="1:19" s="207" customFormat="1" ht="51">
      <c r="A73" s="204" t="s">
        <v>456</v>
      </c>
      <c r="B73" s="197" t="s">
        <v>425</v>
      </c>
      <c r="C73" s="197" t="s">
        <v>77</v>
      </c>
      <c r="D73" s="201" t="s">
        <v>138</v>
      </c>
      <c r="E73" s="201" t="s">
        <v>139</v>
      </c>
      <c r="F73" s="200" t="s">
        <v>417</v>
      </c>
      <c r="G73" s="200"/>
      <c r="H73" s="202">
        <f t="shared" si="5"/>
        <v>76</v>
      </c>
      <c r="I73" s="183">
        <v>0</v>
      </c>
      <c r="J73" s="183">
        <v>0</v>
      </c>
      <c r="K73" s="183">
        <v>0</v>
      </c>
      <c r="L73" s="183">
        <v>0</v>
      </c>
      <c r="M73" s="183">
        <v>76</v>
      </c>
      <c r="N73" s="183">
        <v>0</v>
      </c>
      <c r="O73" s="183">
        <v>0</v>
      </c>
      <c r="P73" s="217">
        <v>0</v>
      </c>
      <c r="Q73" s="217">
        <v>0</v>
      </c>
      <c r="R73" s="217">
        <v>0</v>
      </c>
      <c r="S73" s="217">
        <v>0</v>
      </c>
    </row>
    <row r="74" spans="1:19" s="203" customFormat="1" ht="51">
      <c r="A74" s="204" t="s">
        <v>459</v>
      </c>
      <c r="B74" s="197" t="s">
        <v>418</v>
      </c>
      <c r="C74" s="197" t="s">
        <v>77</v>
      </c>
      <c r="D74" s="201" t="s">
        <v>138</v>
      </c>
      <c r="E74" s="201" t="s">
        <v>139</v>
      </c>
      <c r="F74" s="200" t="s">
        <v>426</v>
      </c>
      <c r="G74" s="200"/>
      <c r="H74" s="202">
        <f t="shared" si="5"/>
        <v>4300</v>
      </c>
      <c r="I74" s="183">
        <v>0</v>
      </c>
      <c r="J74" s="183">
        <v>0</v>
      </c>
      <c r="K74" s="183">
        <v>0</v>
      </c>
      <c r="L74" s="183">
        <v>0</v>
      </c>
      <c r="M74" s="183">
        <v>1000</v>
      </c>
      <c r="N74" s="183">
        <v>3300</v>
      </c>
      <c r="O74" s="183">
        <v>0</v>
      </c>
      <c r="P74" s="223">
        <v>0</v>
      </c>
      <c r="Q74" s="217">
        <v>0</v>
      </c>
      <c r="R74" s="217">
        <v>0</v>
      </c>
      <c r="S74" s="217">
        <v>0</v>
      </c>
    </row>
    <row r="75" spans="1:19" s="203" customFormat="1" ht="76.5">
      <c r="A75" s="204" t="s">
        <v>461</v>
      </c>
      <c r="B75" s="197" t="s">
        <v>457</v>
      </c>
      <c r="C75" s="197" t="s">
        <v>77</v>
      </c>
      <c r="D75" s="201" t="s">
        <v>138</v>
      </c>
      <c r="E75" s="201" t="s">
        <v>139</v>
      </c>
      <c r="F75" s="200" t="s">
        <v>458</v>
      </c>
      <c r="G75" s="200"/>
      <c r="H75" s="202">
        <f t="shared" si="5"/>
        <v>48</v>
      </c>
      <c r="I75" s="183">
        <v>0</v>
      </c>
      <c r="J75" s="183">
        <v>0</v>
      </c>
      <c r="K75" s="183">
        <v>0</v>
      </c>
      <c r="L75" s="183">
        <v>0</v>
      </c>
      <c r="M75" s="183">
        <v>48</v>
      </c>
      <c r="N75" s="183">
        <v>0</v>
      </c>
      <c r="O75" s="183">
        <v>0</v>
      </c>
      <c r="P75" s="217">
        <v>0</v>
      </c>
      <c r="Q75" s="217">
        <v>0</v>
      </c>
      <c r="R75" s="217">
        <v>0</v>
      </c>
      <c r="S75" s="217">
        <v>0</v>
      </c>
    </row>
    <row r="76" spans="1:19" s="203" customFormat="1" ht="89.25">
      <c r="A76" s="204" t="s">
        <v>464</v>
      </c>
      <c r="B76" s="197" t="s">
        <v>6</v>
      </c>
      <c r="C76" s="197" t="s">
        <v>77</v>
      </c>
      <c r="D76" s="201" t="s">
        <v>138</v>
      </c>
      <c r="E76" s="201" t="s">
        <v>139</v>
      </c>
      <c r="F76" s="200" t="s">
        <v>460</v>
      </c>
      <c r="G76" s="200"/>
      <c r="H76" s="202">
        <f t="shared" si="5"/>
        <v>14.3</v>
      </c>
      <c r="I76" s="183">
        <v>0</v>
      </c>
      <c r="J76" s="183">
        <v>0</v>
      </c>
      <c r="K76" s="183">
        <v>0</v>
      </c>
      <c r="L76" s="183">
        <v>0</v>
      </c>
      <c r="M76" s="183">
        <v>14.3</v>
      </c>
      <c r="N76" s="183">
        <v>0</v>
      </c>
      <c r="O76" s="183">
        <v>0</v>
      </c>
      <c r="P76" s="217">
        <v>0</v>
      </c>
      <c r="Q76" s="217">
        <v>0</v>
      </c>
      <c r="R76" s="217">
        <v>0</v>
      </c>
      <c r="S76" s="217">
        <v>0</v>
      </c>
    </row>
    <row r="77" spans="1:19" s="203" customFormat="1" ht="63.75">
      <c r="A77" s="204" t="s">
        <v>468</v>
      </c>
      <c r="B77" s="197" t="s">
        <v>463</v>
      </c>
      <c r="C77" s="197" t="s">
        <v>77</v>
      </c>
      <c r="D77" s="201" t="s">
        <v>138</v>
      </c>
      <c r="E77" s="201" t="s">
        <v>139</v>
      </c>
      <c r="F77" s="200" t="s">
        <v>462</v>
      </c>
      <c r="G77" s="200"/>
      <c r="H77" s="202">
        <f t="shared" si="5"/>
        <v>1611.8809999999999</v>
      </c>
      <c r="I77" s="183">
        <v>0</v>
      </c>
      <c r="J77" s="183">
        <v>0</v>
      </c>
      <c r="K77" s="183">
        <v>0</v>
      </c>
      <c r="L77" s="183">
        <v>0</v>
      </c>
      <c r="M77" s="183">
        <v>1316.838</v>
      </c>
      <c r="N77" s="183">
        <v>295.04300000000001</v>
      </c>
      <c r="O77" s="183">
        <v>0</v>
      </c>
      <c r="P77" s="217">
        <v>0</v>
      </c>
      <c r="Q77" s="217">
        <v>0</v>
      </c>
      <c r="R77" s="217">
        <v>0</v>
      </c>
      <c r="S77" s="217">
        <v>0</v>
      </c>
    </row>
    <row r="78" spans="1:19" s="203" customFormat="1" ht="51">
      <c r="A78" s="204" t="s">
        <v>471</v>
      </c>
      <c r="B78" s="197" t="s">
        <v>466</v>
      </c>
      <c r="C78" s="197" t="s">
        <v>77</v>
      </c>
      <c r="D78" s="201" t="s">
        <v>138</v>
      </c>
      <c r="E78" s="201" t="s">
        <v>139</v>
      </c>
      <c r="F78" s="200" t="s">
        <v>465</v>
      </c>
      <c r="G78" s="200"/>
      <c r="H78" s="202">
        <f t="shared" si="5"/>
        <v>123</v>
      </c>
      <c r="I78" s="183">
        <v>0</v>
      </c>
      <c r="J78" s="183">
        <v>0</v>
      </c>
      <c r="K78" s="183">
        <v>0</v>
      </c>
      <c r="L78" s="183">
        <v>0</v>
      </c>
      <c r="M78" s="183">
        <v>123</v>
      </c>
      <c r="N78" s="183">
        <v>0</v>
      </c>
      <c r="O78" s="183">
        <v>0</v>
      </c>
      <c r="P78" s="217">
        <v>0</v>
      </c>
      <c r="Q78" s="217">
        <v>0</v>
      </c>
      <c r="R78" s="217">
        <v>0</v>
      </c>
      <c r="S78" s="217">
        <v>0</v>
      </c>
    </row>
    <row r="79" spans="1:19" s="203" customFormat="1" ht="51">
      <c r="A79" s="204" t="s">
        <v>473</v>
      </c>
      <c r="B79" s="197" t="s">
        <v>469</v>
      </c>
      <c r="C79" s="197" t="s">
        <v>77</v>
      </c>
      <c r="D79" s="201" t="s">
        <v>138</v>
      </c>
      <c r="E79" s="201" t="s">
        <v>139</v>
      </c>
      <c r="F79" s="200" t="s">
        <v>470</v>
      </c>
      <c r="G79" s="200"/>
      <c r="H79" s="202">
        <f t="shared" si="5"/>
        <v>68</v>
      </c>
      <c r="I79" s="183">
        <v>0</v>
      </c>
      <c r="J79" s="183">
        <v>0</v>
      </c>
      <c r="K79" s="183">
        <v>0</v>
      </c>
      <c r="L79" s="183">
        <v>0</v>
      </c>
      <c r="M79" s="183">
        <v>68</v>
      </c>
      <c r="N79" s="183">
        <v>0</v>
      </c>
      <c r="O79" s="183">
        <v>0</v>
      </c>
      <c r="P79" s="217">
        <v>0</v>
      </c>
      <c r="Q79" s="217">
        <v>0</v>
      </c>
      <c r="R79" s="217">
        <v>0</v>
      </c>
      <c r="S79" s="217">
        <v>0</v>
      </c>
    </row>
    <row r="80" spans="1:19" s="203" customFormat="1" ht="51">
      <c r="A80" s="204" t="s">
        <v>511</v>
      </c>
      <c r="B80" s="197" t="s">
        <v>510</v>
      </c>
      <c r="C80" s="197" t="s">
        <v>77</v>
      </c>
      <c r="D80" s="201" t="s">
        <v>138</v>
      </c>
      <c r="E80" s="201" t="s">
        <v>139</v>
      </c>
      <c r="F80" s="200" t="s">
        <v>472</v>
      </c>
      <c r="G80" s="200"/>
      <c r="H80" s="202">
        <f t="shared" si="5"/>
        <v>0</v>
      </c>
      <c r="I80" s="183">
        <v>0</v>
      </c>
      <c r="J80" s="183">
        <v>0</v>
      </c>
      <c r="K80" s="183">
        <v>0</v>
      </c>
      <c r="L80" s="183">
        <v>0</v>
      </c>
      <c r="M80" s="183">
        <v>0</v>
      </c>
      <c r="N80" s="183">
        <v>0</v>
      </c>
      <c r="O80" s="183">
        <v>0</v>
      </c>
      <c r="P80" s="217">
        <v>0</v>
      </c>
      <c r="Q80" s="217">
        <v>0</v>
      </c>
      <c r="R80" s="217">
        <v>0</v>
      </c>
      <c r="S80" s="217">
        <v>0</v>
      </c>
    </row>
    <row r="81" spans="1:19" s="203" customFormat="1" ht="51">
      <c r="A81" s="120" t="s">
        <v>513</v>
      </c>
      <c r="B81" s="197" t="s">
        <v>474</v>
      </c>
      <c r="C81" s="197" t="s">
        <v>77</v>
      </c>
      <c r="D81" s="201" t="s">
        <v>138</v>
      </c>
      <c r="E81" s="201" t="s">
        <v>139</v>
      </c>
      <c r="F81" s="200" t="s">
        <v>475</v>
      </c>
      <c r="G81" s="200"/>
      <c r="H81" s="202">
        <f t="shared" si="5"/>
        <v>32309.999600000003</v>
      </c>
      <c r="I81" s="183">
        <v>0</v>
      </c>
      <c r="J81" s="183">
        <v>0</v>
      </c>
      <c r="K81" s="183">
        <v>0</v>
      </c>
      <c r="L81" s="183">
        <v>0</v>
      </c>
      <c r="M81" s="183">
        <v>0</v>
      </c>
      <c r="N81" s="183">
        <v>0</v>
      </c>
      <c r="O81" s="183">
        <v>8232.2450000000008</v>
      </c>
      <c r="P81" s="217">
        <v>24077.7546</v>
      </c>
      <c r="Q81" s="223">
        <v>0</v>
      </c>
      <c r="R81" s="223">
        <v>0</v>
      </c>
      <c r="S81" s="217">
        <v>0</v>
      </c>
    </row>
    <row r="82" spans="1:19" s="203" customFormat="1" ht="76.5">
      <c r="A82" s="204" t="s">
        <v>520</v>
      </c>
      <c r="B82" s="197" t="s">
        <v>687</v>
      </c>
      <c r="C82" s="197" t="s">
        <v>77</v>
      </c>
      <c r="D82" s="201" t="s">
        <v>138</v>
      </c>
      <c r="E82" s="201" t="s">
        <v>139</v>
      </c>
      <c r="F82" s="251" t="s">
        <v>475</v>
      </c>
      <c r="G82" s="251"/>
      <c r="H82" s="202">
        <f t="shared" ref="H82:H93" si="6">SUM(I82:S82)</f>
        <v>13799.74698</v>
      </c>
      <c r="I82" s="183">
        <v>0</v>
      </c>
      <c r="J82" s="183">
        <v>0</v>
      </c>
      <c r="K82" s="183">
        <v>0</v>
      </c>
      <c r="L82" s="183">
        <v>0</v>
      </c>
      <c r="M82" s="183">
        <v>0</v>
      </c>
      <c r="N82" s="183">
        <v>0</v>
      </c>
      <c r="O82" s="183">
        <v>0</v>
      </c>
      <c r="P82" s="217">
        <v>0</v>
      </c>
      <c r="Q82" s="217">
        <v>13799.74698</v>
      </c>
      <c r="R82" s="217">
        <v>0</v>
      </c>
      <c r="S82" s="217">
        <v>0</v>
      </c>
    </row>
    <row r="83" spans="1:19" s="107" customFormat="1" ht="38.25">
      <c r="A83" s="204" t="s">
        <v>522</v>
      </c>
      <c r="B83" s="197" t="s">
        <v>544</v>
      </c>
      <c r="C83" s="105" t="s">
        <v>77</v>
      </c>
      <c r="D83" s="106" t="s">
        <v>138</v>
      </c>
      <c r="E83" s="106" t="s">
        <v>139</v>
      </c>
      <c r="F83" s="98" t="s">
        <v>477</v>
      </c>
      <c r="G83" s="98"/>
      <c r="H83" s="97">
        <f t="shared" si="6"/>
        <v>32070.964</v>
      </c>
      <c r="I83" s="95">
        <v>0</v>
      </c>
      <c r="J83" s="95">
        <v>0</v>
      </c>
      <c r="K83" s="95">
        <v>0</v>
      </c>
      <c r="L83" s="95">
        <v>0</v>
      </c>
      <c r="M83" s="95">
        <v>0</v>
      </c>
      <c r="N83" s="95">
        <v>0</v>
      </c>
      <c r="O83" s="95">
        <v>9565.6630000000005</v>
      </c>
      <c r="P83" s="217">
        <v>22505.300999999999</v>
      </c>
      <c r="Q83" s="223">
        <v>0</v>
      </c>
      <c r="R83" s="223">
        <v>0</v>
      </c>
      <c r="S83" s="223">
        <v>0</v>
      </c>
    </row>
    <row r="84" spans="1:19" s="203" customFormat="1" ht="89.25">
      <c r="A84" s="204" t="s">
        <v>524</v>
      </c>
      <c r="B84" s="197" t="s">
        <v>530</v>
      </c>
      <c r="C84" s="197" t="s">
        <v>77</v>
      </c>
      <c r="D84" s="201" t="s">
        <v>138</v>
      </c>
      <c r="E84" s="201" t="s">
        <v>139</v>
      </c>
      <c r="F84" s="200" t="s">
        <v>514</v>
      </c>
      <c r="G84" s="200"/>
      <c r="H84" s="202">
        <f t="shared" si="6"/>
        <v>3778.125</v>
      </c>
      <c r="I84" s="183">
        <v>0</v>
      </c>
      <c r="J84" s="183">
        <v>0</v>
      </c>
      <c r="K84" s="183">
        <v>0</v>
      </c>
      <c r="L84" s="183">
        <v>0</v>
      </c>
      <c r="M84" s="183">
        <v>0</v>
      </c>
      <c r="N84" s="183">
        <v>1814.0250000000001</v>
      </c>
      <c r="O84" s="183">
        <v>1964.1</v>
      </c>
      <c r="P84" s="217">
        <v>0</v>
      </c>
      <c r="Q84" s="217">
        <v>0</v>
      </c>
      <c r="R84" s="217">
        <v>0</v>
      </c>
      <c r="S84" s="217">
        <v>0</v>
      </c>
    </row>
    <row r="85" spans="1:19" s="203" customFormat="1" ht="38.25">
      <c r="A85" s="204" t="s">
        <v>61</v>
      </c>
      <c r="B85" s="197" t="s">
        <v>7</v>
      </c>
      <c r="C85" s="197" t="s">
        <v>77</v>
      </c>
      <c r="D85" s="201" t="s">
        <v>138</v>
      </c>
      <c r="E85" s="201" t="s">
        <v>139</v>
      </c>
      <c r="F85" s="200" t="s">
        <v>561</v>
      </c>
      <c r="G85" s="200"/>
      <c r="H85" s="202">
        <f t="shared" si="6"/>
        <v>7440</v>
      </c>
      <c r="I85" s="183">
        <v>0</v>
      </c>
      <c r="J85" s="183">
        <v>0</v>
      </c>
      <c r="K85" s="183">
        <v>0</v>
      </c>
      <c r="L85" s="183">
        <v>0</v>
      </c>
      <c r="M85" s="183">
        <v>0</v>
      </c>
      <c r="N85" s="183">
        <v>3720</v>
      </c>
      <c r="O85" s="183">
        <v>3720</v>
      </c>
      <c r="P85" s="217">
        <v>0</v>
      </c>
      <c r="Q85" s="217">
        <v>0</v>
      </c>
      <c r="R85" s="217">
        <v>0</v>
      </c>
      <c r="S85" s="217">
        <v>0</v>
      </c>
    </row>
    <row r="86" spans="1:19" s="203" customFormat="1" ht="89.25">
      <c r="A86" s="204" t="s">
        <v>151</v>
      </c>
      <c r="B86" s="197" t="s">
        <v>631</v>
      </c>
      <c r="C86" s="197" t="s">
        <v>77</v>
      </c>
      <c r="D86" s="201" t="s">
        <v>138</v>
      </c>
      <c r="E86" s="201" t="s">
        <v>139</v>
      </c>
      <c r="F86" s="200" t="s">
        <v>523</v>
      </c>
      <c r="G86" s="200"/>
      <c r="H86" s="202">
        <f t="shared" si="6"/>
        <v>1100</v>
      </c>
      <c r="I86" s="183">
        <v>0</v>
      </c>
      <c r="J86" s="183">
        <v>0</v>
      </c>
      <c r="K86" s="183">
        <v>0</v>
      </c>
      <c r="L86" s="183">
        <v>0</v>
      </c>
      <c r="M86" s="183">
        <v>0</v>
      </c>
      <c r="N86" s="183">
        <v>1100</v>
      </c>
      <c r="O86" s="183">
        <v>0</v>
      </c>
      <c r="P86" s="217">
        <v>0</v>
      </c>
      <c r="Q86" s="217">
        <v>0</v>
      </c>
      <c r="R86" s="217">
        <v>0</v>
      </c>
      <c r="S86" s="217">
        <v>0</v>
      </c>
    </row>
    <row r="87" spans="1:19" s="203" customFormat="1" ht="102">
      <c r="A87" s="204" t="s">
        <v>152</v>
      </c>
      <c r="B87" s="197" t="s">
        <v>8</v>
      </c>
      <c r="C87" s="197" t="s">
        <v>77</v>
      </c>
      <c r="D87" s="201" t="s">
        <v>138</v>
      </c>
      <c r="E87" s="201" t="s">
        <v>139</v>
      </c>
      <c r="F87" s="200" t="s">
        <v>525</v>
      </c>
      <c r="G87" s="200"/>
      <c r="H87" s="202">
        <f t="shared" si="6"/>
        <v>56298.278460000001</v>
      </c>
      <c r="I87" s="183">
        <v>0</v>
      </c>
      <c r="J87" s="183">
        <v>0</v>
      </c>
      <c r="K87" s="183">
        <v>0</v>
      </c>
      <c r="L87" s="183">
        <v>0</v>
      </c>
      <c r="M87" s="183">
        <v>0</v>
      </c>
      <c r="N87" s="183">
        <v>4177.88</v>
      </c>
      <c r="O87" s="183">
        <v>17170.664000000001</v>
      </c>
      <c r="P87" s="217">
        <v>34949.73446</v>
      </c>
      <c r="Q87" s="217">
        <f>17650-17650</f>
        <v>0</v>
      </c>
      <c r="R87" s="217">
        <v>0</v>
      </c>
      <c r="S87" s="217">
        <v>0</v>
      </c>
    </row>
    <row r="88" spans="1:19" s="203" customFormat="1" ht="127.5">
      <c r="A88" s="204" t="s">
        <v>563</v>
      </c>
      <c r="B88" s="197" t="s">
        <v>680</v>
      </c>
      <c r="C88" s="197" t="s">
        <v>77</v>
      </c>
      <c r="D88" s="201" t="s">
        <v>138</v>
      </c>
      <c r="E88" s="201" t="s">
        <v>139</v>
      </c>
      <c r="F88" s="251" t="s">
        <v>679</v>
      </c>
      <c r="G88" s="251"/>
      <c r="H88" s="202">
        <f t="shared" si="6"/>
        <v>16591.079280000002</v>
      </c>
      <c r="I88" s="183">
        <v>0</v>
      </c>
      <c r="J88" s="183">
        <v>0</v>
      </c>
      <c r="K88" s="183">
        <v>0</v>
      </c>
      <c r="L88" s="183">
        <v>0</v>
      </c>
      <c r="M88" s="183">
        <v>0</v>
      </c>
      <c r="N88" s="183">
        <v>0</v>
      </c>
      <c r="O88" s="183">
        <v>0</v>
      </c>
      <c r="P88" s="217">
        <v>0</v>
      </c>
      <c r="Q88" s="217">
        <v>16591.079280000002</v>
      </c>
      <c r="R88" s="217">
        <v>0</v>
      </c>
      <c r="S88" s="217">
        <v>0</v>
      </c>
    </row>
    <row r="89" spans="1:19" s="203" customFormat="1" ht="38.25">
      <c r="A89" s="204" t="s">
        <v>620</v>
      </c>
      <c r="B89" s="197" t="s">
        <v>558</v>
      </c>
      <c r="C89" s="197" t="s">
        <v>77</v>
      </c>
      <c r="D89" s="201" t="s">
        <v>138</v>
      </c>
      <c r="E89" s="201" t="s">
        <v>139</v>
      </c>
      <c r="F89" s="200" t="s">
        <v>273</v>
      </c>
      <c r="G89" s="200"/>
      <c r="H89" s="202">
        <f t="shared" si="6"/>
        <v>12738.743999999999</v>
      </c>
      <c r="I89" s="183">
        <v>0</v>
      </c>
      <c r="J89" s="183">
        <v>0</v>
      </c>
      <c r="K89" s="183">
        <v>0</v>
      </c>
      <c r="L89" s="183">
        <v>0</v>
      </c>
      <c r="M89" s="183">
        <v>0</v>
      </c>
      <c r="N89" s="183">
        <v>2701.3440000000001</v>
      </c>
      <c r="O89" s="183">
        <v>10037.4</v>
      </c>
      <c r="P89" s="217">
        <v>0</v>
      </c>
      <c r="Q89" s="217">
        <v>0</v>
      </c>
      <c r="R89" s="217">
        <v>0</v>
      </c>
      <c r="S89" s="217">
        <v>0</v>
      </c>
    </row>
    <row r="90" spans="1:19" s="203" customFormat="1" ht="51.75" customHeight="1">
      <c r="A90" s="204" t="s">
        <v>623</v>
      </c>
      <c r="B90" s="197" t="s">
        <v>559</v>
      </c>
      <c r="C90" s="197" t="s">
        <v>77</v>
      </c>
      <c r="D90" s="201" t="s">
        <v>138</v>
      </c>
      <c r="E90" s="201" t="s">
        <v>139</v>
      </c>
      <c r="F90" s="200" t="s">
        <v>270</v>
      </c>
      <c r="G90" s="200"/>
      <c r="H90" s="202">
        <f t="shared" si="6"/>
        <v>1061.2760000000001</v>
      </c>
      <c r="I90" s="183">
        <v>0</v>
      </c>
      <c r="J90" s="183">
        <v>0</v>
      </c>
      <c r="K90" s="183">
        <v>0</v>
      </c>
      <c r="L90" s="183">
        <v>0</v>
      </c>
      <c r="M90" s="183">
        <v>0</v>
      </c>
      <c r="N90" s="183">
        <v>350.887</v>
      </c>
      <c r="O90" s="183">
        <v>710.38900000000001</v>
      </c>
      <c r="P90" s="217">
        <v>0</v>
      </c>
      <c r="Q90" s="217">
        <v>0</v>
      </c>
      <c r="R90" s="217">
        <v>0</v>
      </c>
      <c r="S90" s="217">
        <v>0</v>
      </c>
    </row>
    <row r="91" spans="1:19" s="203" customFormat="1" ht="56.45" customHeight="1">
      <c r="A91" s="204" t="s">
        <v>624</v>
      </c>
      <c r="B91" s="197" t="s">
        <v>145</v>
      </c>
      <c r="C91" s="197" t="s">
        <v>77</v>
      </c>
      <c r="D91" s="201" t="s">
        <v>138</v>
      </c>
      <c r="E91" s="201" t="s">
        <v>139</v>
      </c>
      <c r="F91" s="200" t="s">
        <v>271</v>
      </c>
      <c r="G91" s="200"/>
      <c r="H91" s="202">
        <f t="shared" si="6"/>
        <v>5943.3060000000005</v>
      </c>
      <c r="I91" s="183">
        <v>0</v>
      </c>
      <c r="J91" s="183">
        <v>0</v>
      </c>
      <c r="K91" s="183">
        <v>0</v>
      </c>
      <c r="L91" s="183">
        <v>0</v>
      </c>
      <c r="M91" s="183">
        <v>0</v>
      </c>
      <c r="N91" s="183">
        <v>3459.8530000000001</v>
      </c>
      <c r="O91" s="183">
        <v>2483.453</v>
      </c>
      <c r="P91" s="217">
        <v>0</v>
      </c>
      <c r="Q91" s="217">
        <v>0</v>
      </c>
      <c r="R91" s="217">
        <v>0</v>
      </c>
      <c r="S91" s="217">
        <v>0</v>
      </c>
    </row>
    <row r="92" spans="1:19" s="203" customFormat="1" ht="51">
      <c r="A92" s="204" t="s">
        <v>632</v>
      </c>
      <c r="B92" s="197" t="s">
        <v>564</v>
      </c>
      <c r="C92" s="197" t="s">
        <v>77</v>
      </c>
      <c r="D92" s="201" t="s">
        <v>138</v>
      </c>
      <c r="E92" s="201" t="s">
        <v>139</v>
      </c>
      <c r="F92" s="200" t="s">
        <v>279</v>
      </c>
      <c r="G92" s="200"/>
      <c r="H92" s="202">
        <f t="shared" si="6"/>
        <v>9678.9471199999989</v>
      </c>
      <c r="I92" s="183">
        <v>0</v>
      </c>
      <c r="J92" s="183">
        <v>0</v>
      </c>
      <c r="K92" s="183">
        <v>0</v>
      </c>
      <c r="L92" s="183">
        <v>0</v>
      </c>
      <c r="M92" s="183">
        <v>0</v>
      </c>
      <c r="N92" s="183">
        <v>594</v>
      </c>
      <c r="O92" s="183">
        <v>3624</v>
      </c>
      <c r="P92" s="217">
        <v>1520.3971200000001</v>
      </c>
      <c r="Q92" s="217">
        <f>2029.78-50</f>
        <v>1979.78</v>
      </c>
      <c r="R92" s="217">
        <v>1960.77</v>
      </c>
      <c r="S92" s="217">
        <v>0</v>
      </c>
    </row>
    <row r="93" spans="1:19" s="203" customFormat="1" ht="38.25">
      <c r="A93" s="204" t="s">
        <v>633</v>
      </c>
      <c r="B93" s="197" t="s">
        <v>565</v>
      </c>
      <c r="C93" s="197" t="s">
        <v>77</v>
      </c>
      <c r="D93" s="201" t="s">
        <v>138</v>
      </c>
      <c r="E93" s="201" t="s">
        <v>139</v>
      </c>
      <c r="F93" s="200" t="s">
        <v>280</v>
      </c>
      <c r="G93" s="200"/>
      <c r="H93" s="202">
        <f t="shared" si="6"/>
        <v>200</v>
      </c>
      <c r="I93" s="183">
        <v>0</v>
      </c>
      <c r="J93" s="183">
        <v>0</v>
      </c>
      <c r="K93" s="183">
        <v>0</v>
      </c>
      <c r="L93" s="183">
        <v>0</v>
      </c>
      <c r="M93" s="183">
        <v>0</v>
      </c>
      <c r="N93" s="183">
        <v>200</v>
      </c>
      <c r="O93" s="183">
        <v>0</v>
      </c>
      <c r="P93" s="217">
        <v>0</v>
      </c>
      <c r="Q93" s="217">
        <v>0</v>
      </c>
      <c r="R93" s="217">
        <v>0</v>
      </c>
      <c r="S93" s="217">
        <v>0</v>
      </c>
    </row>
    <row r="94" spans="1:19" s="203" customFormat="1" ht="38.25">
      <c r="A94" s="204" t="s">
        <v>634</v>
      </c>
      <c r="B94" s="197" t="s">
        <v>621</v>
      </c>
      <c r="C94" s="197" t="s">
        <v>77</v>
      </c>
      <c r="D94" s="201" t="s">
        <v>138</v>
      </c>
      <c r="E94" s="201" t="s">
        <v>139</v>
      </c>
      <c r="F94" s="200" t="s">
        <v>622</v>
      </c>
      <c r="G94" s="200"/>
      <c r="H94" s="202">
        <f t="shared" ref="H94:H102" si="7">SUM(I94:S94)</f>
        <v>6536.9474399999999</v>
      </c>
      <c r="I94" s="183">
        <v>0</v>
      </c>
      <c r="J94" s="183">
        <v>0</v>
      </c>
      <c r="K94" s="183">
        <v>0</v>
      </c>
      <c r="L94" s="183">
        <v>0</v>
      </c>
      <c r="M94" s="183">
        <v>0</v>
      </c>
      <c r="N94" s="183">
        <v>0</v>
      </c>
      <c r="O94" s="183">
        <v>487.52</v>
      </c>
      <c r="P94" s="217">
        <v>1913.2983400000001</v>
      </c>
      <c r="Q94" s="217">
        <v>1229.9901600000001</v>
      </c>
      <c r="R94" s="217">
        <v>1654.6093100000001</v>
      </c>
      <c r="S94" s="217">
        <v>1251.52963</v>
      </c>
    </row>
    <row r="95" spans="1:19" s="203" customFormat="1" ht="51">
      <c r="A95" s="204" t="s">
        <v>635</v>
      </c>
      <c r="B95" s="197" t="s">
        <v>626</v>
      </c>
      <c r="C95" s="197" t="s">
        <v>77</v>
      </c>
      <c r="D95" s="201" t="s">
        <v>138</v>
      </c>
      <c r="E95" s="201" t="s">
        <v>139</v>
      </c>
      <c r="F95" s="200" t="s">
        <v>655</v>
      </c>
      <c r="G95" s="200"/>
      <c r="H95" s="202">
        <f t="shared" si="7"/>
        <v>0</v>
      </c>
      <c r="I95" s="183">
        <v>0</v>
      </c>
      <c r="J95" s="183">
        <v>0</v>
      </c>
      <c r="K95" s="183">
        <v>0</v>
      </c>
      <c r="L95" s="183">
        <v>0</v>
      </c>
      <c r="M95" s="183">
        <v>0</v>
      </c>
      <c r="N95" s="183">
        <v>0</v>
      </c>
      <c r="O95" s="183">
        <v>0</v>
      </c>
      <c r="P95" s="217">
        <v>0</v>
      </c>
      <c r="Q95" s="217">
        <v>0</v>
      </c>
      <c r="R95" s="217">
        <v>0</v>
      </c>
      <c r="S95" s="217">
        <v>0</v>
      </c>
    </row>
    <row r="96" spans="1:19" s="203" customFormat="1" ht="51.75" customHeight="1">
      <c r="A96" s="204" t="s">
        <v>654</v>
      </c>
      <c r="B96" s="197" t="s">
        <v>627</v>
      </c>
      <c r="C96" s="197" t="s">
        <v>77</v>
      </c>
      <c r="D96" s="201" t="s">
        <v>138</v>
      </c>
      <c r="E96" s="201" t="s">
        <v>139</v>
      </c>
      <c r="F96" s="200" t="s">
        <v>625</v>
      </c>
      <c r="G96" s="200"/>
      <c r="H96" s="202">
        <f t="shared" si="7"/>
        <v>14734.116</v>
      </c>
      <c r="I96" s="183">
        <v>0</v>
      </c>
      <c r="J96" s="183">
        <v>0</v>
      </c>
      <c r="K96" s="183">
        <v>0</v>
      </c>
      <c r="L96" s="183">
        <v>0</v>
      </c>
      <c r="M96" s="183">
        <v>0</v>
      </c>
      <c r="N96" s="183">
        <v>0</v>
      </c>
      <c r="O96" s="183">
        <v>4548.6049999999996</v>
      </c>
      <c r="P96" s="217">
        <f>10185.511</f>
        <v>10185.511</v>
      </c>
      <c r="Q96" s="217">
        <v>0</v>
      </c>
      <c r="R96" s="217">
        <v>0</v>
      </c>
      <c r="S96" s="217">
        <v>0</v>
      </c>
    </row>
    <row r="97" spans="1:19" s="203" customFormat="1" ht="25.5">
      <c r="A97" s="204" t="s">
        <v>642</v>
      </c>
      <c r="B97" s="197" t="s">
        <v>666</v>
      </c>
      <c r="C97" s="197" t="s">
        <v>77</v>
      </c>
      <c r="D97" s="201" t="s">
        <v>138</v>
      </c>
      <c r="E97" s="201" t="s">
        <v>139</v>
      </c>
      <c r="F97" s="200" t="s">
        <v>381</v>
      </c>
      <c r="G97" s="200"/>
      <c r="H97" s="202">
        <f t="shared" si="7"/>
        <v>470.07998000000003</v>
      </c>
      <c r="I97" s="183">
        <v>0</v>
      </c>
      <c r="J97" s="183">
        <v>0</v>
      </c>
      <c r="K97" s="183">
        <v>0</v>
      </c>
      <c r="L97" s="183">
        <v>0</v>
      </c>
      <c r="M97" s="183">
        <v>0</v>
      </c>
      <c r="N97" s="183">
        <v>0</v>
      </c>
      <c r="O97" s="183">
        <v>168.90600000000001</v>
      </c>
      <c r="P97" s="217">
        <v>158.51262</v>
      </c>
      <c r="Q97" s="217">
        <v>142.66136</v>
      </c>
      <c r="R97" s="217">
        <v>0</v>
      </c>
      <c r="S97" s="217">
        <v>0</v>
      </c>
    </row>
    <row r="98" spans="1:19" s="203" customFormat="1" ht="63.75">
      <c r="A98" s="204" t="s">
        <v>645</v>
      </c>
      <c r="B98" s="197" t="s">
        <v>676</v>
      </c>
      <c r="C98" s="197" t="s">
        <v>77</v>
      </c>
      <c r="D98" s="201" t="s">
        <v>138</v>
      </c>
      <c r="E98" s="201" t="s">
        <v>139</v>
      </c>
      <c r="F98" s="200" t="s">
        <v>636</v>
      </c>
      <c r="G98" s="200"/>
      <c r="H98" s="202">
        <f t="shared" si="7"/>
        <v>29468</v>
      </c>
      <c r="I98" s="183">
        <v>0</v>
      </c>
      <c r="J98" s="183">
        <v>0</v>
      </c>
      <c r="K98" s="183">
        <v>0</v>
      </c>
      <c r="L98" s="183">
        <v>0</v>
      </c>
      <c r="M98" s="183">
        <v>0</v>
      </c>
      <c r="N98" s="183">
        <v>0</v>
      </c>
      <c r="O98" s="183">
        <v>8853</v>
      </c>
      <c r="P98" s="217">
        <v>20615</v>
      </c>
      <c r="Q98" s="217">
        <v>0</v>
      </c>
      <c r="R98" s="217">
        <v>0</v>
      </c>
      <c r="S98" s="217">
        <v>0</v>
      </c>
    </row>
    <row r="99" spans="1:19" s="203" customFormat="1" ht="76.5">
      <c r="A99" s="204" t="s">
        <v>647</v>
      </c>
      <c r="B99" s="197" t="s">
        <v>685</v>
      </c>
      <c r="C99" s="197" t="s">
        <v>77</v>
      </c>
      <c r="D99" s="201" t="s">
        <v>138</v>
      </c>
      <c r="E99" s="201" t="s">
        <v>139</v>
      </c>
      <c r="F99" s="251" t="s">
        <v>636</v>
      </c>
      <c r="G99" s="251"/>
      <c r="H99" s="202">
        <f>SUM(I99:S99)</f>
        <v>2250.97777</v>
      </c>
      <c r="I99" s="183">
        <v>0</v>
      </c>
      <c r="J99" s="183">
        <v>0</v>
      </c>
      <c r="K99" s="183">
        <v>0</v>
      </c>
      <c r="L99" s="183">
        <v>0</v>
      </c>
      <c r="M99" s="183">
        <v>0</v>
      </c>
      <c r="N99" s="183">
        <v>0</v>
      </c>
      <c r="O99" s="183">
        <v>0</v>
      </c>
      <c r="P99" s="217">
        <v>0</v>
      </c>
      <c r="Q99" s="217">
        <v>2250.97777</v>
      </c>
      <c r="R99" s="217">
        <v>0</v>
      </c>
      <c r="S99" s="217">
        <v>0</v>
      </c>
    </row>
    <row r="100" spans="1:19" s="203" customFormat="1" ht="51">
      <c r="A100" s="204" t="s">
        <v>648</v>
      </c>
      <c r="B100" s="197" t="s">
        <v>637</v>
      </c>
      <c r="C100" s="197" t="s">
        <v>77</v>
      </c>
      <c r="D100" s="201" t="s">
        <v>138</v>
      </c>
      <c r="E100" s="201" t="s">
        <v>139</v>
      </c>
      <c r="F100" s="200" t="s">
        <v>638</v>
      </c>
      <c r="G100" s="200"/>
      <c r="H100" s="202">
        <f t="shared" si="7"/>
        <v>6040.2066100000002</v>
      </c>
      <c r="I100" s="183">
        <v>0</v>
      </c>
      <c r="J100" s="183">
        <v>0</v>
      </c>
      <c r="K100" s="183">
        <v>0</v>
      </c>
      <c r="L100" s="183">
        <v>0</v>
      </c>
      <c r="M100" s="183">
        <v>0</v>
      </c>
      <c r="N100" s="183">
        <v>0</v>
      </c>
      <c r="O100" s="183">
        <v>559.79999999999995</v>
      </c>
      <c r="P100" s="217">
        <v>1813.9838500000001</v>
      </c>
      <c r="Q100" s="217">
        <v>937.23317999999995</v>
      </c>
      <c r="R100" s="217">
        <v>1811.7660599999999</v>
      </c>
      <c r="S100" s="217">
        <v>917.42352000000005</v>
      </c>
    </row>
    <row r="101" spans="1:19" s="203" customFormat="1" ht="38.25">
      <c r="A101" s="204" t="s">
        <v>671</v>
      </c>
      <c r="B101" s="197" t="s">
        <v>646</v>
      </c>
      <c r="C101" s="197" t="s">
        <v>77</v>
      </c>
      <c r="D101" s="201" t="s">
        <v>138</v>
      </c>
      <c r="E101" s="201" t="s">
        <v>139</v>
      </c>
      <c r="F101" s="200" t="s">
        <v>639</v>
      </c>
      <c r="G101" s="200"/>
      <c r="H101" s="202">
        <f t="shared" si="7"/>
        <v>9318.4186800000007</v>
      </c>
      <c r="I101" s="183">
        <v>0</v>
      </c>
      <c r="J101" s="183">
        <v>0</v>
      </c>
      <c r="K101" s="183">
        <v>0</v>
      </c>
      <c r="L101" s="183">
        <v>0</v>
      </c>
      <c r="M101" s="183">
        <v>0</v>
      </c>
      <c r="N101" s="183">
        <v>0</v>
      </c>
      <c r="O101" s="183">
        <v>1360.9090000000001</v>
      </c>
      <c r="P101" s="217">
        <v>7957.5096800000001</v>
      </c>
      <c r="Q101" s="217">
        <v>0</v>
      </c>
      <c r="R101" s="217">
        <v>0</v>
      </c>
      <c r="S101" s="217">
        <v>0</v>
      </c>
    </row>
    <row r="102" spans="1:19" s="203" customFormat="1" ht="38.25">
      <c r="A102" s="204" t="s">
        <v>677</v>
      </c>
      <c r="B102" s="197" t="s">
        <v>669</v>
      </c>
      <c r="C102" s="197" t="s">
        <v>77</v>
      </c>
      <c r="D102" s="201" t="s">
        <v>138</v>
      </c>
      <c r="E102" s="201" t="s">
        <v>139</v>
      </c>
      <c r="F102" s="200" t="s">
        <v>640</v>
      </c>
      <c r="G102" s="200"/>
      <c r="H102" s="202">
        <f t="shared" si="7"/>
        <v>965.64</v>
      </c>
      <c r="I102" s="183">
        <v>0</v>
      </c>
      <c r="J102" s="183">
        <v>0</v>
      </c>
      <c r="K102" s="183">
        <v>0</v>
      </c>
      <c r="L102" s="183">
        <v>0</v>
      </c>
      <c r="M102" s="183">
        <v>0</v>
      </c>
      <c r="N102" s="183">
        <v>0</v>
      </c>
      <c r="O102" s="183">
        <v>600</v>
      </c>
      <c r="P102" s="217">
        <v>365.64</v>
      </c>
      <c r="Q102" s="217">
        <v>0</v>
      </c>
      <c r="R102" s="217">
        <v>0</v>
      </c>
      <c r="S102" s="217">
        <v>0</v>
      </c>
    </row>
    <row r="103" spans="1:19" s="203" customFormat="1" ht="51">
      <c r="A103" s="204" t="s">
        <v>681</v>
      </c>
      <c r="B103" s="197" t="s">
        <v>643</v>
      </c>
      <c r="C103" s="197" t="s">
        <v>77</v>
      </c>
      <c r="D103" s="201" t="s">
        <v>138</v>
      </c>
      <c r="E103" s="201" t="s">
        <v>139</v>
      </c>
      <c r="F103" s="250" t="s">
        <v>644</v>
      </c>
      <c r="G103" s="250"/>
      <c r="H103" s="202">
        <f t="shared" ref="H103:H108" si="8">SUM(I103:S103)</f>
        <v>4533.4993099999992</v>
      </c>
      <c r="I103" s="183">
        <v>0</v>
      </c>
      <c r="J103" s="183">
        <v>0</v>
      </c>
      <c r="K103" s="183">
        <v>0</v>
      </c>
      <c r="L103" s="183">
        <v>0</v>
      </c>
      <c r="M103" s="183">
        <v>0</v>
      </c>
      <c r="N103" s="183">
        <v>0</v>
      </c>
      <c r="O103" s="183">
        <v>1371.7950000000001</v>
      </c>
      <c r="P103" s="217">
        <v>2991.62538</v>
      </c>
      <c r="Q103" s="217">
        <v>170.07893000000001</v>
      </c>
      <c r="R103" s="217">
        <v>0</v>
      </c>
      <c r="S103" s="217">
        <v>0</v>
      </c>
    </row>
    <row r="104" spans="1:19" s="203" customFormat="1" ht="38.25">
      <c r="A104" s="204" t="s">
        <v>684</v>
      </c>
      <c r="B104" s="197" t="s">
        <v>667</v>
      </c>
      <c r="C104" s="197" t="s">
        <v>77</v>
      </c>
      <c r="D104" s="201" t="s">
        <v>138</v>
      </c>
      <c r="E104" s="201" t="s">
        <v>139</v>
      </c>
      <c r="F104" s="241" t="s">
        <v>668</v>
      </c>
      <c r="G104" s="241"/>
      <c r="H104" s="202">
        <f t="shared" si="8"/>
        <v>0</v>
      </c>
      <c r="I104" s="183">
        <v>0</v>
      </c>
      <c r="J104" s="183">
        <v>0</v>
      </c>
      <c r="K104" s="183">
        <v>0</v>
      </c>
      <c r="L104" s="183">
        <v>0</v>
      </c>
      <c r="M104" s="183">
        <v>0</v>
      </c>
      <c r="N104" s="183">
        <v>0</v>
      </c>
      <c r="O104" s="183">
        <v>0</v>
      </c>
      <c r="P104" s="223">
        <v>0</v>
      </c>
      <c r="Q104" s="217">
        <v>0</v>
      </c>
      <c r="R104" s="223">
        <v>0</v>
      </c>
      <c r="S104" s="217">
        <v>0</v>
      </c>
    </row>
    <row r="105" spans="1:19" s="218" customFormat="1" ht="76.5">
      <c r="A105" s="204" t="s">
        <v>686</v>
      </c>
      <c r="B105" s="215" t="s">
        <v>649</v>
      </c>
      <c r="C105" s="215" t="s">
        <v>85</v>
      </c>
      <c r="D105" s="213" t="s">
        <v>138</v>
      </c>
      <c r="E105" s="213" t="s">
        <v>139</v>
      </c>
      <c r="F105" s="214" t="s">
        <v>650</v>
      </c>
      <c r="G105" s="212"/>
      <c r="H105" s="216">
        <f t="shared" si="8"/>
        <v>3000</v>
      </c>
      <c r="I105" s="217">
        <v>0</v>
      </c>
      <c r="J105" s="217">
        <v>0</v>
      </c>
      <c r="K105" s="217">
        <v>0</v>
      </c>
      <c r="L105" s="217">
        <v>0</v>
      </c>
      <c r="M105" s="217">
        <v>0</v>
      </c>
      <c r="N105" s="217">
        <v>0</v>
      </c>
      <c r="O105" s="217">
        <v>0</v>
      </c>
      <c r="P105" s="217">
        <v>3000</v>
      </c>
      <c r="Q105" s="223">
        <v>0</v>
      </c>
      <c r="R105" s="223">
        <v>0</v>
      </c>
      <c r="S105" s="217">
        <v>0</v>
      </c>
    </row>
    <row r="106" spans="1:19" s="218" customFormat="1" ht="25.5">
      <c r="A106" s="204" t="s">
        <v>688</v>
      </c>
      <c r="B106" s="215" t="s">
        <v>675</v>
      </c>
      <c r="C106" s="215" t="s">
        <v>85</v>
      </c>
      <c r="D106" s="249" t="s">
        <v>138</v>
      </c>
      <c r="E106" s="249" t="s">
        <v>139</v>
      </c>
      <c r="F106" s="212" t="s">
        <v>672</v>
      </c>
      <c r="G106" s="212"/>
      <c r="H106" s="216">
        <f t="shared" si="8"/>
        <v>192.04713000000001</v>
      </c>
      <c r="I106" s="217">
        <v>0</v>
      </c>
      <c r="J106" s="217">
        <v>0</v>
      </c>
      <c r="K106" s="217">
        <v>0</v>
      </c>
      <c r="L106" s="217">
        <v>0</v>
      </c>
      <c r="M106" s="217">
        <v>0</v>
      </c>
      <c r="N106" s="217">
        <v>0</v>
      </c>
      <c r="O106" s="217">
        <v>0</v>
      </c>
      <c r="P106" s="217">
        <v>192.04713000000001</v>
      </c>
      <c r="Q106" s="217">
        <v>0</v>
      </c>
      <c r="R106" s="217">
        <v>0</v>
      </c>
      <c r="S106" s="217">
        <v>0</v>
      </c>
    </row>
    <row r="107" spans="1:19" s="238" customFormat="1" ht="38.25">
      <c r="A107" s="234" t="s">
        <v>431</v>
      </c>
      <c r="B107" s="228" t="s">
        <v>529</v>
      </c>
      <c r="C107" s="235"/>
      <c r="D107" s="236" t="s">
        <v>138</v>
      </c>
      <c r="E107" s="236" t="s">
        <v>139</v>
      </c>
      <c r="F107" s="227" t="s">
        <v>533</v>
      </c>
      <c r="G107" s="237">
        <v>5199.451</v>
      </c>
      <c r="H107" s="230">
        <f t="shared" si="8"/>
        <v>8076.8477199999998</v>
      </c>
      <c r="I107" s="230">
        <f>I108</f>
        <v>0</v>
      </c>
      <c r="J107" s="230">
        <f>J108</f>
        <v>0</v>
      </c>
      <c r="K107" s="230">
        <f>K108</f>
        <v>0</v>
      </c>
      <c r="L107" s="230">
        <f>L108</f>
        <v>0</v>
      </c>
      <c r="M107" s="230">
        <f t="shared" ref="M107:S107" si="9">M108</f>
        <v>753.28399999999999</v>
      </c>
      <c r="N107" s="230">
        <f t="shared" si="9"/>
        <v>1529.0409999999999</v>
      </c>
      <c r="O107" s="230">
        <f t="shared" si="9"/>
        <v>3807.027</v>
      </c>
      <c r="P107" s="248">
        <f t="shared" si="9"/>
        <v>1987.4957199999999</v>
      </c>
      <c r="Q107" s="248">
        <f t="shared" si="9"/>
        <v>0</v>
      </c>
      <c r="R107" s="248">
        <f t="shared" si="9"/>
        <v>0</v>
      </c>
      <c r="S107" s="248">
        <f t="shared" si="9"/>
        <v>0</v>
      </c>
    </row>
    <row r="108" spans="1:19" s="207" customFormat="1" ht="38.25">
      <c r="A108" s="204" t="s">
        <v>432</v>
      </c>
      <c r="B108" s="197" t="s">
        <v>433</v>
      </c>
      <c r="C108" s="197" t="s">
        <v>77</v>
      </c>
      <c r="D108" s="201" t="s">
        <v>138</v>
      </c>
      <c r="E108" s="201" t="s">
        <v>139</v>
      </c>
      <c r="F108" s="200" t="s">
        <v>629</v>
      </c>
      <c r="G108" s="200"/>
      <c r="H108" s="202">
        <f t="shared" si="8"/>
        <v>8076.8477199999998</v>
      </c>
      <c r="I108" s="183">
        <v>0</v>
      </c>
      <c r="J108" s="183">
        <v>0</v>
      </c>
      <c r="K108" s="183">
        <v>0</v>
      </c>
      <c r="L108" s="183">
        <v>0</v>
      </c>
      <c r="M108" s="183">
        <v>753.28399999999999</v>
      </c>
      <c r="N108" s="183">
        <v>1529.0409999999999</v>
      </c>
      <c r="O108" s="183">
        <v>3807.027</v>
      </c>
      <c r="P108" s="217">
        <v>1987.4957199999999</v>
      </c>
      <c r="Q108" s="217">
        <v>0</v>
      </c>
      <c r="R108" s="217">
        <v>0</v>
      </c>
      <c r="S108" s="217">
        <v>0</v>
      </c>
    </row>
    <row r="109" spans="1:19" s="232" customFormat="1" ht="38.25">
      <c r="A109" s="234" t="s">
        <v>507</v>
      </c>
      <c r="B109" s="228" t="s">
        <v>334</v>
      </c>
      <c r="C109" s="235"/>
      <c r="D109" s="229" t="s">
        <v>508</v>
      </c>
      <c r="E109" s="236"/>
      <c r="F109" s="227" t="s">
        <v>509</v>
      </c>
      <c r="G109" s="239"/>
      <c r="H109" s="230">
        <f t="shared" ref="H109:H127" si="10">SUM(I109:S109)</f>
        <v>73232.253380000009</v>
      </c>
      <c r="I109" s="230">
        <f t="shared" ref="I109:S109" si="11">I110</f>
        <v>3226.451</v>
      </c>
      <c r="J109" s="230">
        <f t="shared" si="11"/>
        <v>4233.9859999999999</v>
      </c>
      <c r="K109" s="230">
        <f t="shared" si="11"/>
        <v>5212.6260000000002</v>
      </c>
      <c r="L109" s="230">
        <f t="shared" si="11"/>
        <v>17322.865000000002</v>
      </c>
      <c r="M109" s="230">
        <f t="shared" si="11"/>
        <v>4500</v>
      </c>
      <c r="N109" s="230">
        <f>N110</f>
        <v>5280.2449999999999</v>
      </c>
      <c r="O109" s="230">
        <f t="shared" si="11"/>
        <v>6905.9780000000001</v>
      </c>
      <c r="P109" s="248">
        <f t="shared" si="11"/>
        <v>8748.1023800000003</v>
      </c>
      <c r="Q109" s="248">
        <f t="shared" si="11"/>
        <v>5934</v>
      </c>
      <c r="R109" s="248">
        <f t="shared" si="11"/>
        <v>5934</v>
      </c>
      <c r="S109" s="248">
        <f t="shared" si="11"/>
        <v>5934</v>
      </c>
    </row>
    <row r="110" spans="1:19" s="238" customFormat="1" ht="52.5">
      <c r="A110" s="227" t="s">
        <v>48</v>
      </c>
      <c r="B110" s="228" t="s">
        <v>449</v>
      </c>
      <c r="C110" s="228" t="s">
        <v>73</v>
      </c>
      <c r="D110" s="229"/>
      <c r="E110" s="229"/>
      <c r="F110" s="227" t="s">
        <v>450</v>
      </c>
      <c r="G110" s="227"/>
      <c r="H110" s="230">
        <f t="shared" si="10"/>
        <v>73232.253380000009</v>
      </c>
      <c r="I110" s="230">
        <f t="shared" ref="I110:S110" si="12">I111+I112+I113</f>
        <v>3226.451</v>
      </c>
      <c r="J110" s="230">
        <f t="shared" si="12"/>
        <v>4233.9859999999999</v>
      </c>
      <c r="K110" s="230">
        <f t="shared" si="12"/>
        <v>5212.6260000000002</v>
      </c>
      <c r="L110" s="230">
        <f t="shared" si="12"/>
        <v>17322.865000000002</v>
      </c>
      <c r="M110" s="230">
        <f t="shared" si="12"/>
        <v>4500</v>
      </c>
      <c r="N110" s="230">
        <f>N111+N112+N113</f>
        <v>5280.2449999999999</v>
      </c>
      <c r="O110" s="230">
        <f>O111+O112+O113</f>
        <v>6905.9780000000001</v>
      </c>
      <c r="P110" s="248">
        <f t="shared" si="12"/>
        <v>8748.1023800000003</v>
      </c>
      <c r="Q110" s="248">
        <f t="shared" si="12"/>
        <v>5934</v>
      </c>
      <c r="R110" s="248">
        <f t="shared" si="12"/>
        <v>5934</v>
      </c>
      <c r="S110" s="248">
        <f t="shared" si="12"/>
        <v>5934</v>
      </c>
    </row>
    <row r="111" spans="1:19" s="203" customFormat="1" ht="38.25">
      <c r="A111" s="200" t="s">
        <v>109</v>
      </c>
      <c r="B111" s="197" t="s">
        <v>440</v>
      </c>
      <c r="C111" s="197" t="s">
        <v>88</v>
      </c>
      <c r="D111" s="201" t="s">
        <v>138</v>
      </c>
      <c r="E111" s="201" t="s">
        <v>140</v>
      </c>
      <c r="F111" s="200" t="s">
        <v>229</v>
      </c>
      <c r="G111" s="200"/>
      <c r="H111" s="202">
        <f t="shared" si="10"/>
        <v>11500.86</v>
      </c>
      <c r="I111" s="183">
        <v>1459.2180000000001</v>
      </c>
      <c r="J111" s="183">
        <v>1471.204</v>
      </c>
      <c r="K111" s="183">
        <v>1663.3230000000001</v>
      </c>
      <c r="L111" s="183">
        <v>295.28699999999998</v>
      </c>
      <c r="M111" s="183">
        <v>0</v>
      </c>
      <c r="N111" s="183">
        <v>851.505</v>
      </c>
      <c r="O111" s="183">
        <v>1940</v>
      </c>
      <c r="P111" s="217">
        <v>3820.3229999999999</v>
      </c>
      <c r="Q111" s="217">
        <v>0</v>
      </c>
      <c r="R111" s="217">
        <v>0</v>
      </c>
      <c r="S111" s="217">
        <v>0</v>
      </c>
    </row>
    <row r="112" spans="1:19" s="207" customFormat="1" ht="76.5">
      <c r="A112" s="200" t="s">
        <v>112</v>
      </c>
      <c r="B112" s="197" t="s">
        <v>113</v>
      </c>
      <c r="C112" s="197" t="s">
        <v>114</v>
      </c>
      <c r="D112" s="201" t="s">
        <v>160</v>
      </c>
      <c r="E112" s="201" t="s">
        <v>140</v>
      </c>
      <c r="F112" s="200" t="s">
        <v>230</v>
      </c>
      <c r="G112" s="200"/>
      <c r="H112" s="202">
        <f t="shared" si="10"/>
        <v>57176.014380000001</v>
      </c>
      <c r="I112" s="183">
        <v>0</v>
      </c>
      <c r="J112" s="183">
        <v>1500</v>
      </c>
      <c r="K112" s="183">
        <v>3000</v>
      </c>
      <c r="L112" s="183">
        <v>16051.517</v>
      </c>
      <c r="M112" s="183">
        <v>4500</v>
      </c>
      <c r="N112" s="183">
        <v>4428.74</v>
      </c>
      <c r="O112" s="183">
        <v>4965.9780000000001</v>
      </c>
      <c r="P112" s="217">
        <v>4927.7793799999999</v>
      </c>
      <c r="Q112" s="217">
        <v>5934</v>
      </c>
      <c r="R112" s="217">
        <v>5934</v>
      </c>
      <c r="S112" s="217">
        <v>5934</v>
      </c>
    </row>
    <row r="113" spans="1:19" s="107" customFormat="1" ht="51">
      <c r="A113" s="120" t="s">
        <v>111</v>
      </c>
      <c r="B113" s="105" t="s">
        <v>480</v>
      </c>
      <c r="C113" s="105" t="s">
        <v>44</v>
      </c>
      <c r="D113" s="106" t="s">
        <v>138</v>
      </c>
      <c r="E113" s="106" t="s">
        <v>140</v>
      </c>
      <c r="F113" s="98" t="s">
        <v>231</v>
      </c>
      <c r="G113" s="98"/>
      <c r="H113" s="97">
        <f t="shared" si="10"/>
        <v>4555.3789999999999</v>
      </c>
      <c r="I113" s="95">
        <v>1767.2329999999999</v>
      </c>
      <c r="J113" s="95">
        <v>1262.7819999999999</v>
      </c>
      <c r="K113" s="95">
        <v>549.303</v>
      </c>
      <c r="L113" s="95">
        <v>976.06100000000004</v>
      </c>
      <c r="M113" s="95">
        <v>0</v>
      </c>
      <c r="N113" s="95">
        <v>0</v>
      </c>
      <c r="O113" s="95">
        <v>0</v>
      </c>
      <c r="P113" s="223">
        <v>0</v>
      </c>
      <c r="Q113" s="223">
        <v>0</v>
      </c>
      <c r="R113" s="223">
        <v>0</v>
      </c>
      <c r="S113" s="223">
        <v>0</v>
      </c>
    </row>
    <row r="114" spans="1:19" s="238" customFormat="1" ht="38.25">
      <c r="A114" s="227">
        <v>3</v>
      </c>
      <c r="B114" s="228" t="s">
        <v>441</v>
      </c>
      <c r="C114" s="228" t="s">
        <v>78</v>
      </c>
      <c r="D114" s="229" t="s">
        <v>161</v>
      </c>
      <c r="E114" s="229"/>
      <c r="F114" s="227" t="s">
        <v>398</v>
      </c>
      <c r="G114" s="227"/>
      <c r="H114" s="230">
        <f t="shared" si="10"/>
        <v>846.65699999999993</v>
      </c>
      <c r="I114" s="230">
        <f t="shared" ref="I114:S114" si="13">I115</f>
        <v>97.89</v>
      </c>
      <c r="J114" s="230">
        <f t="shared" si="13"/>
        <v>150</v>
      </c>
      <c r="K114" s="230">
        <f t="shared" si="13"/>
        <v>49.8</v>
      </c>
      <c r="L114" s="230">
        <f t="shared" si="13"/>
        <v>50</v>
      </c>
      <c r="M114" s="230">
        <f t="shared" si="13"/>
        <v>50</v>
      </c>
      <c r="N114" s="230">
        <f>N115</f>
        <v>48.966999999999999</v>
      </c>
      <c r="O114" s="230">
        <f>O115</f>
        <v>50</v>
      </c>
      <c r="P114" s="248">
        <f t="shared" si="13"/>
        <v>50</v>
      </c>
      <c r="Q114" s="248">
        <f t="shared" si="13"/>
        <v>100</v>
      </c>
      <c r="R114" s="248">
        <f t="shared" si="13"/>
        <v>100</v>
      </c>
      <c r="S114" s="248">
        <f t="shared" si="13"/>
        <v>100</v>
      </c>
    </row>
    <row r="115" spans="1:19" s="238" customFormat="1" ht="39.75">
      <c r="A115" s="227" t="s">
        <v>51</v>
      </c>
      <c r="B115" s="228" t="s">
        <v>427</v>
      </c>
      <c r="C115" s="228" t="s">
        <v>73</v>
      </c>
      <c r="D115" s="229"/>
      <c r="E115" s="229"/>
      <c r="F115" s="227" t="s">
        <v>399</v>
      </c>
      <c r="G115" s="227"/>
      <c r="H115" s="230">
        <f t="shared" si="10"/>
        <v>846.65699999999993</v>
      </c>
      <c r="I115" s="230">
        <f t="shared" ref="I115:S115" si="14">I116+I117+I118+I119+I120</f>
        <v>97.89</v>
      </c>
      <c r="J115" s="230">
        <f t="shared" si="14"/>
        <v>150</v>
      </c>
      <c r="K115" s="230">
        <f t="shared" si="14"/>
        <v>49.8</v>
      </c>
      <c r="L115" s="230">
        <f t="shared" si="14"/>
        <v>50</v>
      </c>
      <c r="M115" s="230">
        <f t="shared" si="14"/>
        <v>50</v>
      </c>
      <c r="N115" s="230">
        <f>N116+N117+N118+N119+N120</f>
        <v>48.966999999999999</v>
      </c>
      <c r="O115" s="230">
        <f t="shared" si="14"/>
        <v>50</v>
      </c>
      <c r="P115" s="248">
        <f t="shared" si="14"/>
        <v>50</v>
      </c>
      <c r="Q115" s="248">
        <f t="shared" si="14"/>
        <v>100</v>
      </c>
      <c r="R115" s="248">
        <f t="shared" si="14"/>
        <v>100</v>
      </c>
      <c r="S115" s="248">
        <f t="shared" si="14"/>
        <v>100</v>
      </c>
    </row>
    <row r="116" spans="1:19" s="203" customFormat="1" ht="38.25">
      <c r="A116" s="204" t="s">
        <v>116</v>
      </c>
      <c r="B116" s="197" t="s">
        <v>81</v>
      </c>
      <c r="C116" s="197" t="s">
        <v>53</v>
      </c>
      <c r="D116" s="201" t="s">
        <v>162</v>
      </c>
      <c r="E116" s="201" t="s">
        <v>163</v>
      </c>
      <c r="F116" s="200" t="s">
        <v>232</v>
      </c>
      <c r="G116" s="200"/>
      <c r="H116" s="202">
        <f t="shared" si="10"/>
        <v>796.65699999999993</v>
      </c>
      <c r="I116" s="183">
        <v>97.89</v>
      </c>
      <c r="J116" s="183">
        <v>100</v>
      </c>
      <c r="K116" s="183">
        <v>49.8</v>
      </c>
      <c r="L116" s="183">
        <v>50</v>
      </c>
      <c r="M116" s="183">
        <v>50</v>
      </c>
      <c r="N116" s="183">
        <v>48.966999999999999</v>
      </c>
      <c r="O116" s="183">
        <v>50</v>
      </c>
      <c r="P116" s="217">
        <v>50</v>
      </c>
      <c r="Q116" s="217">
        <v>100</v>
      </c>
      <c r="R116" s="217">
        <v>100</v>
      </c>
      <c r="S116" s="217">
        <v>100</v>
      </c>
    </row>
    <row r="117" spans="1:19" s="107" customFormat="1" ht="38.25">
      <c r="A117" s="98" t="s">
        <v>117</v>
      </c>
      <c r="B117" s="105" t="s">
        <v>187</v>
      </c>
      <c r="C117" s="105" t="s">
        <v>189</v>
      </c>
      <c r="D117" s="106" t="s">
        <v>191</v>
      </c>
      <c r="E117" s="106" t="s">
        <v>192</v>
      </c>
      <c r="F117" s="98" t="s">
        <v>205</v>
      </c>
      <c r="G117" s="98"/>
      <c r="H117" s="97">
        <f t="shared" si="10"/>
        <v>0</v>
      </c>
      <c r="I117" s="95">
        <v>0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223">
        <v>0</v>
      </c>
      <c r="Q117" s="223">
        <v>0</v>
      </c>
      <c r="R117" s="223">
        <v>0</v>
      </c>
      <c r="S117" s="223">
        <v>0</v>
      </c>
    </row>
    <row r="118" spans="1:19" s="107" customFormat="1" ht="25.5">
      <c r="A118" s="98" t="s">
        <v>200</v>
      </c>
      <c r="B118" s="105" t="s">
        <v>187</v>
      </c>
      <c r="C118" s="105" t="s">
        <v>195</v>
      </c>
      <c r="D118" s="106" t="s">
        <v>199</v>
      </c>
      <c r="E118" s="106" t="s">
        <v>198</v>
      </c>
      <c r="F118" s="98"/>
      <c r="G118" s="98"/>
      <c r="H118" s="97">
        <f t="shared" si="10"/>
        <v>0</v>
      </c>
      <c r="I118" s="95">
        <v>0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223">
        <v>0</v>
      </c>
      <c r="Q118" s="223">
        <v>0</v>
      </c>
      <c r="R118" s="223">
        <v>0</v>
      </c>
      <c r="S118" s="223">
        <v>0</v>
      </c>
    </row>
    <row r="119" spans="1:19" s="107" customFormat="1" ht="38.25">
      <c r="A119" s="98" t="s">
        <v>201</v>
      </c>
      <c r="B119" s="105" t="s">
        <v>187</v>
      </c>
      <c r="C119" s="105" t="s">
        <v>196</v>
      </c>
      <c r="D119" s="106" t="s">
        <v>193</v>
      </c>
      <c r="E119" s="106" t="s">
        <v>197</v>
      </c>
      <c r="F119" s="98"/>
      <c r="G119" s="98"/>
      <c r="H119" s="97">
        <f t="shared" si="10"/>
        <v>0</v>
      </c>
      <c r="I119" s="95">
        <v>0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223">
        <v>0</v>
      </c>
      <c r="Q119" s="223">
        <v>0</v>
      </c>
      <c r="R119" s="223">
        <v>0</v>
      </c>
      <c r="S119" s="223">
        <v>0</v>
      </c>
    </row>
    <row r="120" spans="1:19" s="107" customFormat="1" ht="51">
      <c r="A120" s="98" t="s">
        <v>202</v>
      </c>
      <c r="B120" s="105" t="s">
        <v>188</v>
      </c>
      <c r="C120" s="105" t="s">
        <v>190</v>
      </c>
      <c r="D120" s="106" t="s">
        <v>193</v>
      </c>
      <c r="E120" s="106" t="s">
        <v>194</v>
      </c>
      <c r="F120" s="98" t="s">
        <v>206</v>
      </c>
      <c r="G120" s="98"/>
      <c r="H120" s="97">
        <f t="shared" si="10"/>
        <v>50</v>
      </c>
      <c r="I120" s="95">
        <v>0</v>
      </c>
      <c r="J120" s="95">
        <v>50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223">
        <v>0</v>
      </c>
      <c r="Q120" s="223">
        <v>0</v>
      </c>
      <c r="R120" s="223">
        <v>0</v>
      </c>
      <c r="S120" s="223">
        <v>0</v>
      </c>
    </row>
    <row r="121" spans="1:19" s="238" customFormat="1" ht="102">
      <c r="A121" s="227">
        <v>4</v>
      </c>
      <c r="B121" s="228" t="s">
        <v>9</v>
      </c>
      <c r="C121" s="228" t="s">
        <v>85</v>
      </c>
      <c r="D121" s="229" t="s">
        <v>138</v>
      </c>
      <c r="E121" s="229"/>
      <c r="F121" s="227" t="s">
        <v>400</v>
      </c>
      <c r="G121" s="227"/>
      <c r="H121" s="230">
        <f t="shared" si="10"/>
        <v>363940.18247999996</v>
      </c>
      <c r="I121" s="230">
        <f t="shared" ref="I121:S121" si="15">I122+I125</f>
        <v>18435.169999999998</v>
      </c>
      <c r="J121" s="230">
        <f t="shared" si="15"/>
        <v>18934.920000000002</v>
      </c>
      <c r="K121" s="230">
        <f t="shared" si="15"/>
        <v>17062.973999999998</v>
      </c>
      <c r="L121" s="230">
        <f t="shared" si="15"/>
        <v>18933.493999999999</v>
      </c>
      <c r="M121" s="230">
        <f t="shared" si="15"/>
        <v>34603.887999999999</v>
      </c>
      <c r="N121" s="230">
        <f>N122+N125</f>
        <v>41679.745000000003</v>
      </c>
      <c r="O121" s="230">
        <f>O122+O125</f>
        <v>42876.464999999997</v>
      </c>
      <c r="P121" s="248">
        <f t="shared" si="15"/>
        <v>42323.02448</v>
      </c>
      <c r="Q121" s="248">
        <f t="shared" si="15"/>
        <v>45202.224999999999</v>
      </c>
      <c r="R121" s="248">
        <f t="shared" si="15"/>
        <v>42204.224999999999</v>
      </c>
      <c r="S121" s="248">
        <f t="shared" si="15"/>
        <v>41684.052000000003</v>
      </c>
    </row>
    <row r="122" spans="1:19" s="238" customFormat="1" ht="39">
      <c r="A122" s="227" t="s">
        <v>55</v>
      </c>
      <c r="B122" s="228" t="s">
        <v>428</v>
      </c>
      <c r="C122" s="228" t="s">
        <v>73</v>
      </c>
      <c r="D122" s="229" t="s">
        <v>73</v>
      </c>
      <c r="E122" s="229"/>
      <c r="F122" s="227" t="s">
        <v>401</v>
      </c>
      <c r="G122" s="227"/>
      <c r="H122" s="230">
        <f t="shared" si="10"/>
        <v>120442.09850000001</v>
      </c>
      <c r="I122" s="230">
        <f t="shared" ref="I122:S122" si="16">I123+I124</f>
        <v>7255.6970000000001</v>
      </c>
      <c r="J122" s="230">
        <f t="shared" si="16"/>
        <v>7957.2730000000001</v>
      </c>
      <c r="K122" s="230">
        <f t="shared" si="16"/>
        <v>7311.4939999999997</v>
      </c>
      <c r="L122" s="230">
        <f t="shared" si="16"/>
        <v>7276.6210000000001</v>
      </c>
      <c r="M122" s="230">
        <f t="shared" si="16"/>
        <v>9851.1849999999995</v>
      </c>
      <c r="N122" s="230">
        <f>N123+N124</f>
        <v>11142.048000000001</v>
      </c>
      <c r="O122" s="230">
        <f t="shared" si="16"/>
        <v>11464.46</v>
      </c>
      <c r="P122" s="248">
        <f t="shared" si="16"/>
        <v>15338.637500000001</v>
      </c>
      <c r="Q122" s="248">
        <f t="shared" si="16"/>
        <v>14414.951999999999</v>
      </c>
      <c r="R122" s="248">
        <f t="shared" si="16"/>
        <v>14474.951999999999</v>
      </c>
      <c r="S122" s="248">
        <f t="shared" si="16"/>
        <v>13954.779</v>
      </c>
    </row>
    <row r="123" spans="1:19" s="203" customFormat="1" ht="25.5">
      <c r="A123" s="200" t="s">
        <v>119</v>
      </c>
      <c r="B123" s="197" t="s">
        <v>374</v>
      </c>
      <c r="C123" s="197" t="s">
        <v>85</v>
      </c>
      <c r="D123" s="201" t="s">
        <v>138</v>
      </c>
      <c r="E123" s="201" t="s">
        <v>155</v>
      </c>
      <c r="F123" s="200" t="s">
        <v>233</v>
      </c>
      <c r="G123" s="200"/>
      <c r="H123" s="202">
        <f t="shared" si="10"/>
        <v>118319.03050000001</v>
      </c>
      <c r="I123" s="183">
        <v>6963</v>
      </c>
      <c r="J123" s="183">
        <v>7015.1509999999998</v>
      </c>
      <c r="K123" s="183">
        <v>6777.366</v>
      </c>
      <c r="L123" s="183">
        <v>6922.5</v>
      </c>
      <c r="M123" s="183">
        <v>9851.1849999999995</v>
      </c>
      <c r="N123" s="183">
        <v>11142.048000000001</v>
      </c>
      <c r="O123" s="183">
        <v>11464.46</v>
      </c>
      <c r="P123" s="217">
        <v>15338.637500000001</v>
      </c>
      <c r="Q123" s="217">
        <f>14474.952-60</f>
        <v>14414.951999999999</v>
      </c>
      <c r="R123" s="217">
        <v>14474.951999999999</v>
      </c>
      <c r="S123" s="217">
        <v>13954.779</v>
      </c>
    </row>
    <row r="124" spans="1:19" s="107" customFormat="1" ht="63.75">
      <c r="A124" s="120" t="s">
        <v>166</v>
      </c>
      <c r="B124" s="105" t="s">
        <v>505</v>
      </c>
      <c r="C124" s="105" t="s">
        <v>85</v>
      </c>
      <c r="D124" s="106" t="s">
        <v>138</v>
      </c>
      <c r="E124" s="106" t="s">
        <v>155</v>
      </c>
      <c r="F124" s="98" t="s">
        <v>234</v>
      </c>
      <c r="G124" s="98"/>
      <c r="H124" s="97">
        <f t="shared" si="10"/>
        <v>2123.0680000000002</v>
      </c>
      <c r="I124" s="95">
        <v>292.697</v>
      </c>
      <c r="J124" s="95">
        <v>942.12199999999996</v>
      </c>
      <c r="K124" s="95">
        <v>534.12800000000004</v>
      </c>
      <c r="L124" s="95">
        <v>354.12099999999998</v>
      </c>
      <c r="M124" s="95">
        <v>0</v>
      </c>
      <c r="N124" s="95">
        <v>0</v>
      </c>
      <c r="O124" s="95">
        <v>0</v>
      </c>
      <c r="P124" s="223">
        <v>0</v>
      </c>
      <c r="Q124" s="223">
        <v>0</v>
      </c>
      <c r="R124" s="223">
        <v>0</v>
      </c>
      <c r="S124" s="223">
        <v>0</v>
      </c>
    </row>
    <row r="125" spans="1:19" s="238" customFormat="1" ht="39">
      <c r="A125" s="227" t="s">
        <v>63</v>
      </c>
      <c r="B125" s="228" t="s">
        <v>429</v>
      </c>
      <c r="C125" s="228" t="s">
        <v>73</v>
      </c>
      <c r="D125" s="229"/>
      <c r="E125" s="229"/>
      <c r="F125" s="227" t="s">
        <v>402</v>
      </c>
      <c r="G125" s="227"/>
      <c r="H125" s="230">
        <f t="shared" si="10"/>
        <v>243498.08398</v>
      </c>
      <c r="I125" s="230">
        <f t="shared" ref="I125:S125" si="17">I126+I127</f>
        <v>11179.473</v>
      </c>
      <c r="J125" s="230">
        <f t="shared" si="17"/>
        <v>10977.647000000001</v>
      </c>
      <c r="K125" s="230">
        <f t="shared" si="17"/>
        <v>9751.48</v>
      </c>
      <c r="L125" s="230">
        <f t="shared" si="17"/>
        <v>11656.873</v>
      </c>
      <c r="M125" s="230">
        <f t="shared" si="17"/>
        <v>24752.703000000001</v>
      </c>
      <c r="N125" s="230">
        <f>N126+N127</f>
        <v>30537.697</v>
      </c>
      <c r="O125" s="230">
        <f>O126+O127</f>
        <v>31412.005000000001</v>
      </c>
      <c r="P125" s="248">
        <f t="shared" si="17"/>
        <v>26984.386979999999</v>
      </c>
      <c r="Q125" s="248">
        <f t="shared" si="17"/>
        <v>30787.273000000001</v>
      </c>
      <c r="R125" s="248">
        <f t="shared" si="17"/>
        <v>27729.273000000001</v>
      </c>
      <c r="S125" s="248">
        <f t="shared" si="17"/>
        <v>27729.273000000001</v>
      </c>
    </row>
    <row r="126" spans="1:19" s="203" customFormat="1" ht="38.25">
      <c r="A126" s="204" t="s">
        <v>120</v>
      </c>
      <c r="B126" s="197" t="s">
        <v>375</v>
      </c>
      <c r="C126" s="197" t="s">
        <v>82</v>
      </c>
      <c r="D126" s="201" t="s">
        <v>138</v>
      </c>
      <c r="E126" s="201" t="s">
        <v>155</v>
      </c>
      <c r="F126" s="200" t="s">
        <v>235</v>
      </c>
      <c r="G126" s="200"/>
      <c r="H126" s="202">
        <f t="shared" si="10"/>
        <v>238266.49598000001</v>
      </c>
      <c r="I126" s="183">
        <v>9732.85</v>
      </c>
      <c r="J126" s="183">
        <v>8910.4040000000005</v>
      </c>
      <c r="K126" s="183">
        <v>8801.9709999999995</v>
      </c>
      <c r="L126" s="183">
        <v>10888.66</v>
      </c>
      <c r="M126" s="183">
        <v>24752.703000000001</v>
      </c>
      <c r="N126" s="183">
        <v>30537.697</v>
      </c>
      <c r="O126" s="183">
        <v>31412.005000000001</v>
      </c>
      <c r="P126" s="217">
        <v>26984.386979999999</v>
      </c>
      <c r="Q126" s="217">
        <v>30787.273000000001</v>
      </c>
      <c r="R126" s="217">
        <v>27729.273000000001</v>
      </c>
      <c r="S126" s="217">
        <v>27729.273000000001</v>
      </c>
    </row>
    <row r="127" spans="1:19" ht="63.75">
      <c r="A127" s="120" t="s">
        <v>122</v>
      </c>
      <c r="B127" s="105" t="s">
        <v>10</v>
      </c>
      <c r="C127" s="105" t="s">
        <v>85</v>
      </c>
      <c r="D127" s="106" t="s">
        <v>138</v>
      </c>
      <c r="E127" s="106" t="s">
        <v>155</v>
      </c>
      <c r="F127" s="98" t="s">
        <v>236</v>
      </c>
      <c r="G127" s="98"/>
      <c r="H127" s="97">
        <f t="shared" si="10"/>
        <v>5231.5879999999997</v>
      </c>
      <c r="I127" s="95">
        <v>1446.623</v>
      </c>
      <c r="J127" s="95">
        <v>2067.2429999999999</v>
      </c>
      <c r="K127" s="95">
        <v>949.50900000000001</v>
      </c>
      <c r="L127" s="95">
        <v>768.21299999999997</v>
      </c>
      <c r="M127" s="95">
        <v>0</v>
      </c>
      <c r="N127" s="95">
        <v>0</v>
      </c>
      <c r="O127" s="95">
        <v>0</v>
      </c>
      <c r="P127" s="223">
        <v>0</v>
      </c>
      <c r="Q127" s="223">
        <v>0</v>
      </c>
      <c r="R127" s="223">
        <v>0</v>
      </c>
      <c r="S127" s="223">
        <v>0</v>
      </c>
    </row>
    <row r="128" spans="1:19">
      <c r="A128" s="84"/>
      <c r="B128" s="220"/>
      <c r="C128" s="85"/>
      <c r="D128" s="85"/>
      <c r="E128" s="85"/>
      <c r="F128" s="163"/>
      <c r="G128" s="163"/>
      <c r="H128" s="100"/>
      <c r="I128" s="100"/>
      <c r="J128" s="100"/>
      <c r="K128" s="100"/>
      <c r="L128" s="100"/>
      <c r="M128" s="100"/>
      <c r="N128" s="100"/>
      <c r="O128" s="123"/>
    </row>
    <row r="129" spans="1:15" ht="15.75">
      <c r="A129" s="118"/>
      <c r="B129" s="221" t="s">
        <v>91</v>
      </c>
      <c r="C129" s="86"/>
      <c r="D129" s="86"/>
      <c r="E129" s="86"/>
      <c r="F129" s="164"/>
      <c r="G129" s="164"/>
      <c r="H129" s="165"/>
      <c r="I129" s="165"/>
    </row>
    <row r="130" spans="1:15" ht="15.75">
      <c r="B130" s="394" t="s">
        <v>562</v>
      </c>
      <c r="C130" s="394"/>
      <c r="D130" s="394"/>
      <c r="E130" s="394"/>
      <c r="F130" s="394"/>
      <c r="G130" s="394"/>
      <c r="H130" s="394"/>
      <c r="I130" s="394"/>
      <c r="J130" s="395"/>
      <c r="K130" s="394"/>
      <c r="L130" s="394"/>
      <c r="M130" s="394"/>
      <c r="N130" s="394"/>
      <c r="O130" s="394"/>
    </row>
    <row r="163" spans="12:12">
      <c r="L163" s="102"/>
    </row>
    <row r="350" spans="10:10">
      <c r="J350" s="101">
        <f ca="1">SUM(J351:J354)</f>
        <v>0</v>
      </c>
    </row>
    <row r="352" spans="10:10">
      <c r="J352" s="101">
        <f>J357++J362+J372+J377+J387+J392+J397+J402+J407</f>
        <v>0</v>
      </c>
    </row>
    <row r="353" spans="9:11">
      <c r="J353" s="101">
        <f ca="1">J358+J363+J368+J373+J378+J383+J388+J393+J398+J403+J408+J413+J418+J423+J428+J433+J438+J443+J448+J453+J458+J463+J468+J353</f>
        <v>0</v>
      </c>
      <c r="K353" s="102">
        <f>'ПРИЛОЖ 2 к постановлению'!O52</f>
        <v>0</v>
      </c>
    </row>
    <row r="354" spans="9:11">
      <c r="J354" s="101">
        <f>J359+J364+J369+J374+J379+J384+J389+J394+J399+J404+J409+J414+J419+J424+J429+J434+J439+J444+J449+J454+J459+J464+J469</f>
        <v>0</v>
      </c>
    </row>
    <row r="355" spans="9:11">
      <c r="I355" s="101">
        <f>SUM(I356:I359)</f>
        <v>0</v>
      </c>
    </row>
    <row r="360" spans="9:11">
      <c r="I360" s="101">
        <f>SUM(I361:I364)</f>
        <v>0</v>
      </c>
    </row>
    <row r="365" spans="9:11">
      <c r="I365" s="101">
        <f>SUM(I366:I369)</f>
        <v>0</v>
      </c>
    </row>
    <row r="370" spans="9:9">
      <c r="I370" s="101">
        <f>SUM(I371:I374)</f>
        <v>0</v>
      </c>
    </row>
    <row r="405" spans="9:9">
      <c r="I405" s="101">
        <f>SUM(I406:I409)</f>
        <v>0</v>
      </c>
    </row>
    <row r="570" spans="11:11">
      <c r="K570" s="101">
        <f>SUM(K571:K574)</f>
        <v>0</v>
      </c>
    </row>
    <row r="572" spans="11:11">
      <c r="K572" s="101">
        <v>0</v>
      </c>
    </row>
    <row r="573" spans="11:11">
      <c r="K573" s="102">
        <f>'ПРИЛОЖ 2 к постановлению'!O74</f>
        <v>0</v>
      </c>
    </row>
    <row r="585" spans="10:10">
      <c r="J585" s="101">
        <f>SUM(J586:J589)</f>
        <v>295.04300000000001</v>
      </c>
    </row>
    <row r="588" spans="10:10">
      <c r="J588" s="102">
        <f>'ПРИЛОЖ 2 к постановлению'!N77</f>
        <v>295.04300000000001</v>
      </c>
    </row>
    <row r="615" spans="1:11">
      <c r="A615" s="87" t="s">
        <v>515</v>
      </c>
      <c r="B615" s="222" t="s">
        <v>516</v>
      </c>
    </row>
    <row r="617" spans="1:11">
      <c r="J617" s="101">
        <v>0</v>
      </c>
      <c r="K617" s="101">
        <v>0</v>
      </c>
    </row>
    <row r="618" spans="1:11">
      <c r="J618" s="102">
        <f>'ПРИЛОЖ 2 к постановлению'!N84</f>
        <v>1814.0250000000001</v>
      </c>
      <c r="K618" s="102">
        <f>'ПРИЛОЖ 2 к постановлению'!O84</f>
        <v>1964.1</v>
      </c>
    </row>
  </sheetData>
  <autoFilter ref="A8:S127"/>
  <mergeCells count="11">
    <mergeCell ref="H6:S6"/>
    <mergeCell ref="B130:O130"/>
    <mergeCell ref="A6:A7"/>
    <mergeCell ref="B6:B7"/>
    <mergeCell ref="C6:C7"/>
    <mergeCell ref="D6:G6"/>
    <mergeCell ref="Q1:S1"/>
    <mergeCell ref="O2:S2"/>
    <mergeCell ref="A4:S4"/>
    <mergeCell ref="A5:S5"/>
    <mergeCell ref="A1:O1"/>
  </mergeCells>
  <phoneticPr fontId="27" type="noConversion"/>
  <pageMargins left="0.39370078740157483" right="0.39370078740157483" top="0.35433070866141736" bottom="0.39370078740157483" header="0.31496062992125984" footer="0"/>
  <pageSetup paperSize="9" scale="52" fitToHeight="0" orientation="landscape" r:id="rId1"/>
  <rowBreaks count="7" manualBreakCount="7">
    <brk id="20" max="18" man="1"/>
    <brk id="34" max="18" man="1"/>
    <brk id="52" max="18" man="1"/>
    <brk id="67" max="18" man="1"/>
    <brk id="82" max="18" man="1"/>
    <brk id="96" max="18" man="1"/>
    <brk id="11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п3</vt:lpstr>
      <vt:lpstr>ПРИЛОЖ 3 к постановлению</vt:lpstr>
      <vt:lpstr>п2</vt:lpstr>
      <vt:lpstr>ПРИЛОЖ 2 к постановлению</vt:lpstr>
      <vt:lpstr>п2!Заголовки_для_печати</vt:lpstr>
      <vt:lpstr>п3!Заголовки_для_печати</vt:lpstr>
      <vt:lpstr>'ПРИЛОЖ 2 к постановлению'!Заголовки_для_печати</vt:lpstr>
      <vt:lpstr>'ПРИЛОЖ 3 к постановлению'!Заголовки_для_печати</vt:lpstr>
      <vt:lpstr>п2!Область_печати</vt:lpstr>
      <vt:lpstr>п3!Область_печати</vt:lpstr>
      <vt:lpstr>'ПРИЛОЖ 2 к постановлению'!Область_печати</vt:lpstr>
      <vt:lpstr>'ПРИЛОЖ 3 к постановлению'!Область_печати</vt:lpstr>
      <vt:lpstr>п2!пр2</vt:lpstr>
      <vt:lpstr>'ПРИЛОЖ 2 к постановлению'!пр2</vt:lpstr>
      <vt:lpstr>п3!прл3</vt:lpstr>
      <vt:lpstr>'ПРИЛОЖ 3 к постановлению'!прл3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UserDoc</cp:lastModifiedBy>
  <cp:lastPrinted>2023-03-29T07:05:07Z</cp:lastPrinted>
  <dcterms:created xsi:type="dcterms:W3CDTF">2015-09-23T07:01:04Z</dcterms:created>
  <dcterms:modified xsi:type="dcterms:W3CDTF">2023-05-30T07:09:56Z</dcterms:modified>
</cp:coreProperties>
</file>