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5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ocuments\ПРОГРАММЫ\ДОРОГИ (транспорт) до 2030 года!!!!\2023 год всентябре программа актуализирована\Дороги - сентябрь 2023 2\"/>
    </mc:Choice>
  </mc:AlternateContent>
  <xr:revisionPtr revIDLastSave="0" documentId="13_ncr:1_{470C2F18-A50C-47F5-BF58-C9F483CBEC26}" xr6:coauthVersionLast="46" xr6:coauthVersionMax="46" xr10:uidLastSave="{00000000-0000-0000-0000-000000000000}"/>
  <bookViews>
    <workbookView xWindow="-120" yWindow="-120" windowWidth="29040" windowHeight="15840" activeTab="1" xr2:uid="{00000000-000D-0000-FFFF-FFFF00000000}"/>
  </bookViews>
  <sheets>
    <sheet name="ПРИЛОЖ 2" sheetId="2" r:id="rId1"/>
    <sheet name="ПРИЛОЖ 3" sheetId="1" r:id="rId2"/>
  </sheets>
  <definedNames>
    <definedName name="_xlnm._FilterDatabase" localSheetId="1" hidden="1">'ПРИЛОЖ 3'!$A$7:$T$246</definedName>
    <definedName name="_xlnm.Print_Titles" localSheetId="0">'ПРИЛОЖ 2'!$4:$5</definedName>
    <definedName name="_xlnm.Print_Titles" localSheetId="1">'ПРИЛОЖ 3'!$5:$6</definedName>
    <definedName name="_xlnm.Print_Area" localSheetId="0">'ПРИЛОЖ 2'!$A$1:$X$70</definedName>
    <definedName name="_xlnm.Print_Area" localSheetId="1">'ПРИЛОЖ 3'!$A$1:$T$246</definedName>
  </definedNames>
  <calcPr calcId="181029"/>
</workbook>
</file>

<file path=xl/calcChain.xml><?xml version="1.0" encoding="utf-8"?>
<calcChain xmlns="http://schemas.openxmlformats.org/spreadsheetml/2006/main">
  <c r="M193" i="1" l="1"/>
  <c r="M226" i="1"/>
  <c r="M195" i="1"/>
  <c r="M245" i="1"/>
  <c r="M22" i="1"/>
  <c r="Q21" i="2"/>
  <c r="M37" i="1" s="1"/>
  <c r="Q19" i="2"/>
  <c r="Q18" i="2"/>
  <c r="V6" i="2"/>
  <c r="V20" i="2"/>
  <c r="U17" i="2"/>
  <c r="U20" i="2"/>
  <c r="N15" i="1"/>
  <c r="M19" i="1"/>
  <c r="N22" i="1"/>
  <c r="M27" i="1"/>
  <c r="M24" i="1" s="1"/>
  <c r="N27" i="1"/>
  <c r="N24" i="1" s="1"/>
  <c r="N29" i="1"/>
  <c r="M31" i="1"/>
  <c r="M15" i="1" s="1"/>
  <c r="M32" i="1"/>
  <c r="M29" i="1" s="1"/>
  <c r="N32" i="1"/>
  <c r="N34" i="1"/>
  <c r="N37" i="1"/>
  <c r="M39" i="1"/>
  <c r="N39" i="1"/>
  <c r="M44" i="1"/>
  <c r="N44" i="1"/>
  <c r="M52" i="1"/>
  <c r="M49" i="1" s="1"/>
  <c r="N52" i="1"/>
  <c r="N49" i="1" s="1"/>
  <c r="M54" i="1"/>
  <c r="N54" i="1"/>
  <c r="M59" i="1"/>
  <c r="N59" i="1"/>
  <c r="M65" i="1"/>
  <c r="M14" i="1" s="1"/>
  <c r="N65" i="1"/>
  <c r="N14" i="1" s="1"/>
  <c r="M67" i="1"/>
  <c r="N67" i="1"/>
  <c r="M69" i="1"/>
  <c r="N69" i="1"/>
  <c r="N74" i="1"/>
  <c r="M77" i="1"/>
  <c r="N77" i="1"/>
  <c r="M82" i="1"/>
  <c r="M79" i="1" s="1"/>
  <c r="N82" i="1"/>
  <c r="N79" i="1" s="1"/>
  <c r="M87" i="1"/>
  <c r="M84" i="1" s="1"/>
  <c r="N87" i="1"/>
  <c r="N84" i="1" s="1"/>
  <c r="M92" i="1"/>
  <c r="N92" i="1"/>
  <c r="N89" i="1" s="1"/>
  <c r="M97" i="1"/>
  <c r="M94" i="1" s="1"/>
  <c r="N97" i="1"/>
  <c r="M99" i="1"/>
  <c r="M102" i="1"/>
  <c r="N102" i="1"/>
  <c r="N99" i="1" s="1"/>
  <c r="M104" i="1"/>
  <c r="N107" i="1"/>
  <c r="N104" i="1" s="1"/>
  <c r="M109" i="1"/>
  <c r="N112" i="1"/>
  <c r="N109" i="1" s="1"/>
  <c r="M117" i="1"/>
  <c r="N117" i="1"/>
  <c r="N114" i="1" s="1"/>
  <c r="N119" i="1"/>
  <c r="M122" i="1"/>
  <c r="M119" i="1" s="1"/>
  <c r="M124" i="1"/>
  <c r="M127" i="1"/>
  <c r="N127" i="1"/>
  <c r="N124" i="1" s="1"/>
  <c r="M132" i="1"/>
  <c r="M129" i="1" s="1"/>
  <c r="N132" i="1"/>
  <c r="N129" i="1" s="1"/>
  <c r="M137" i="1"/>
  <c r="M134" i="1" s="1"/>
  <c r="N137" i="1"/>
  <c r="N134" i="1" s="1"/>
  <c r="N139" i="1"/>
  <c r="M142" i="1"/>
  <c r="M139" i="1" s="1"/>
  <c r="N142" i="1"/>
  <c r="M147" i="1"/>
  <c r="M144" i="1" s="1"/>
  <c r="N147" i="1"/>
  <c r="N144" i="1" s="1"/>
  <c r="H15" i="1"/>
  <c r="D20" i="1"/>
  <c r="D21" i="1"/>
  <c r="D23" i="1"/>
  <c r="D25" i="1"/>
  <c r="D26" i="1"/>
  <c r="D28" i="1"/>
  <c r="D30" i="1"/>
  <c r="D31" i="1"/>
  <c r="D33" i="1"/>
  <c r="D35" i="1"/>
  <c r="D36" i="1"/>
  <c r="D38" i="1"/>
  <c r="D40" i="1"/>
  <c r="D41" i="1"/>
  <c r="D42" i="1"/>
  <c r="D43" i="1"/>
  <c r="D45" i="1"/>
  <c r="D46" i="1"/>
  <c r="D47" i="1"/>
  <c r="D48" i="1"/>
  <c r="D50" i="1"/>
  <c r="D51" i="1"/>
  <c r="D53" i="1"/>
  <c r="D55" i="1"/>
  <c r="D56" i="1"/>
  <c r="D58" i="1"/>
  <c r="D60" i="1"/>
  <c r="D61" i="1"/>
  <c r="D63" i="1"/>
  <c r="D66" i="1"/>
  <c r="D68" i="1"/>
  <c r="D70" i="1"/>
  <c r="D71" i="1"/>
  <c r="D73" i="1"/>
  <c r="D75" i="1"/>
  <c r="D76" i="1"/>
  <c r="D78" i="1"/>
  <c r="D80" i="1"/>
  <c r="D81" i="1"/>
  <c r="D83" i="1"/>
  <c r="D85" i="1"/>
  <c r="D86" i="1"/>
  <c r="D88" i="1"/>
  <c r="D90" i="1"/>
  <c r="D91" i="1"/>
  <c r="D93" i="1"/>
  <c r="D95" i="1"/>
  <c r="D96" i="1"/>
  <c r="D98" i="1"/>
  <c r="D100" i="1"/>
  <c r="D101" i="1"/>
  <c r="D103" i="1"/>
  <c r="D105" i="1"/>
  <c r="D106" i="1"/>
  <c r="D108" i="1"/>
  <c r="D110" i="1"/>
  <c r="D111" i="1"/>
  <c r="D113" i="1"/>
  <c r="D115" i="1"/>
  <c r="D116" i="1"/>
  <c r="D118" i="1"/>
  <c r="D120" i="1"/>
  <c r="D121" i="1"/>
  <c r="D123" i="1"/>
  <c r="D125" i="1"/>
  <c r="D126" i="1"/>
  <c r="D128" i="1"/>
  <c r="D130" i="1"/>
  <c r="D131" i="1"/>
  <c r="D133" i="1"/>
  <c r="D135" i="1"/>
  <c r="D136" i="1"/>
  <c r="D138" i="1"/>
  <c r="D140" i="1"/>
  <c r="D141" i="1"/>
  <c r="D143" i="1"/>
  <c r="D145" i="1"/>
  <c r="D146" i="1"/>
  <c r="D148" i="1"/>
  <c r="D150" i="1"/>
  <c r="D151" i="1"/>
  <c r="D153" i="1"/>
  <c r="D155" i="1"/>
  <c r="D156" i="1"/>
  <c r="D158" i="1"/>
  <c r="D160" i="1"/>
  <c r="D161" i="1"/>
  <c r="D163" i="1"/>
  <c r="D166" i="1"/>
  <c r="D167" i="1"/>
  <c r="D169" i="1"/>
  <c r="D171" i="1"/>
  <c r="D172" i="1"/>
  <c r="D174" i="1"/>
  <c r="D176" i="1"/>
  <c r="D177" i="1"/>
  <c r="D179" i="1"/>
  <c r="D181" i="1"/>
  <c r="D182" i="1"/>
  <c r="D184" i="1"/>
  <c r="D186" i="1"/>
  <c r="D187" i="1"/>
  <c r="D189" i="1"/>
  <c r="D197" i="1"/>
  <c r="D198" i="1"/>
  <c r="D200" i="1"/>
  <c r="D202" i="1"/>
  <c r="D203" i="1"/>
  <c r="D205" i="1"/>
  <c r="D207" i="1"/>
  <c r="D208" i="1"/>
  <c r="D209" i="1"/>
  <c r="D210" i="1"/>
  <c r="D212" i="1"/>
  <c r="D213" i="1"/>
  <c r="D215" i="1"/>
  <c r="D217" i="1"/>
  <c r="D218" i="1"/>
  <c r="D219" i="1"/>
  <c r="D220" i="1"/>
  <c r="D222" i="1"/>
  <c r="D223" i="1"/>
  <c r="D225" i="1"/>
  <c r="D233" i="1"/>
  <c r="D234" i="1"/>
  <c r="D236" i="1"/>
  <c r="D238" i="1"/>
  <c r="D239" i="1"/>
  <c r="D241" i="1"/>
  <c r="D243" i="1"/>
  <c r="D244" i="1"/>
  <c r="D246" i="1"/>
  <c r="D228" i="1"/>
  <c r="D229" i="1"/>
  <c r="D231" i="1"/>
  <c r="T242" i="1"/>
  <c r="S242" i="1"/>
  <c r="R242" i="1"/>
  <c r="Q242" i="1"/>
  <c r="P242" i="1"/>
  <c r="T240" i="1"/>
  <c r="T193" i="1" s="1"/>
  <c r="S240" i="1"/>
  <c r="R240" i="1"/>
  <c r="Q240" i="1"/>
  <c r="Q237" i="1" s="1"/>
  <c r="P240" i="1"/>
  <c r="S237" i="1"/>
  <c r="R237" i="1"/>
  <c r="P237" i="1"/>
  <c r="T235" i="1"/>
  <c r="S235" i="1"/>
  <c r="S232" i="1" s="1"/>
  <c r="R235" i="1"/>
  <c r="R232" i="1" s="1"/>
  <c r="Q235" i="1"/>
  <c r="P235" i="1"/>
  <c r="P232" i="1" s="1"/>
  <c r="T232" i="1"/>
  <c r="Q232" i="1"/>
  <c r="T230" i="1"/>
  <c r="S230" i="1"/>
  <c r="S227" i="1" s="1"/>
  <c r="R230" i="1"/>
  <c r="Q230" i="1"/>
  <c r="P230" i="1"/>
  <c r="P227" i="1" s="1"/>
  <c r="T227" i="1"/>
  <c r="R227" i="1"/>
  <c r="Q227" i="1"/>
  <c r="T221" i="1"/>
  <c r="S221" i="1"/>
  <c r="R221" i="1"/>
  <c r="Q221" i="1"/>
  <c r="P221" i="1"/>
  <c r="T216" i="1"/>
  <c r="S216" i="1"/>
  <c r="R216" i="1"/>
  <c r="Q216" i="1"/>
  <c r="P216" i="1"/>
  <c r="T211" i="1"/>
  <c r="S211" i="1"/>
  <c r="R211" i="1"/>
  <c r="Q211" i="1"/>
  <c r="P211" i="1"/>
  <c r="T206" i="1"/>
  <c r="S206" i="1"/>
  <c r="R206" i="1"/>
  <c r="Q206" i="1"/>
  <c r="P206" i="1"/>
  <c r="T204" i="1"/>
  <c r="T201" i="1" s="1"/>
  <c r="S204" i="1"/>
  <c r="R204" i="1"/>
  <c r="R201" i="1" s="1"/>
  <c r="Q204" i="1"/>
  <c r="Q201" i="1" s="1"/>
  <c r="P204" i="1"/>
  <c r="S201" i="1"/>
  <c r="P201" i="1"/>
  <c r="T196" i="1"/>
  <c r="S196" i="1"/>
  <c r="R196" i="1"/>
  <c r="Q196" i="1"/>
  <c r="P196" i="1"/>
  <c r="T194" i="1"/>
  <c r="S194" i="1"/>
  <c r="R194" i="1"/>
  <c r="R12" i="1" s="1"/>
  <c r="Q194" i="1"/>
  <c r="Q12" i="1" s="1"/>
  <c r="P194" i="1"/>
  <c r="P193" i="1"/>
  <c r="T192" i="1"/>
  <c r="S192" i="1"/>
  <c r="R192" i="1"/>
  <c r="Q192" i="1"/>
  <c r="P192" i="1"/>
  <c r="T191" i="1"/>
  <c r="S191" i="1"/>
  <c r="R191" i="1"/>
  <c r="Q191" i="1"/>
  <c r="P191" i="1"/>
  <c r="T188" i="1"/>
  <c r="T185" i="1" s="1"/>
  <c r="S188" i="1"/>
  <c r="R188" i="1"/>
  <c r="R185" i="1" s="1"/>
  <c r="Q188" i="1"/>
  <c r="Q185" i="1" s="1"/>
  <c r="P188" i="1"/>
  <c r="S185" i="1"/>
  <c r="P185" i="1"/>
  <c r="T183" i="1"/>
  <c r="T180" i="1" s="1"/>
  <c r="S183" i="1"/>
  <c r="S180" i="1" s="1"/>
  <c r="R183" i="1"/>
  <c r="Q183" i="1"/>
  <c r="Q180" i="1" s="1"/>
  <c r="P183" i="1"/>
  <c r="P180" i="1" s="1"/>
  <c r="R180" i="1"/>
  <c r="T178" i="1"/>
  <c r="T175" i="1" s="1"/>
  <c r="S178" i="1"/>
  <c r="S175" i="1" s="1"/>
  <c r="R178" i="1"/>
  <c r="Q178" i="1"/>
  <c r="Q175" i="1" s="1"/>
  <c r="P178" i="1"/>
  <c r="R175" i="1"/>
  <c r="P175" i="1"/>
  <c r="T173" i="1"/>
  <c r="S173" i="1"/>
  <c r="R173" i="1"/>
  <c r="R170" i="1" s="1"/>
  <c r="Q173" i="1"/>
  <c r="P173" i="1"/>
  <c r="T170" i="1"/>
  <c r="S170" i="1"/>
  <c r="Q170" i="1"/>
  <c r="P170" i="1"/>
  <c r="T168" i="1"/>
  <c r="S168" i="1"/>
  <c r="S165" i="1" s="1"/>
  <c r="R168" i="1"/>
  <c r="R165" i="1" s="1"/>
  <c r="Q168" i="1"/>
  <c r="P168" i="1"/>
  <c r="P165" i="1" s="1"/>
  <c r="T165" i="1"/>
  <c r="Q165" i="1"/>
  <c r="T162" i="1"/>
  <c r="T159" i="1" s="1"/>
  <c r="S162" i="1"/>
  <c r="S159" i="1" s="1"/>
  <c r="R162" i="1"/>
  <c r="Q162" i="1"/>
  <c r="Q159" i="1" s="1"/>
  <c r="P162" i="1"/>
  <c r="R159" i="1"/>
  <c r="P159" i="1"/>
  <c r="T157" i="1"/>
  <c r="T154" i="1" s="1"/>
  <c r="S157" i="1"/>
  <c r="R157" i="1"/>
  <c r="Q157" i="1"/>
  <c r="Q154" i="1" s="1"/>
  <c r="P157" i="1"/>
  <c r="P154" i="1" s="1"/>
  <c r="S154" i="1"/>
  <c r="R154" i="1"/>
  <c r="T152" i="1"/>
  <c r="T149" i="1" s="1"/>
  <c r="S152" i="1"/>
  <c r="R152" i="1"/>
  <c r="Q152" i="1"/>
  <c r="Q149" i="1" s="1"/>
  <c r="P152" i="1"/>
  <c r="S149" i="1"/>
  <c r="R149" i="1"/>
  <c r="P149" i="1"/>
  <c r="T147" i="1"/>
  <c r="S147" i="1"/>
  <c r="S144" i="1" s="1"/>
  <c r="R147" i="1"/>
  <c r="R144" i="1" s="1"/>
  <c r="Q147" i="1"/>
  <c r="Q144" i="1" s="1"/>
  <c r="P147" i="1"/>
  <c r="T144" i="1"/>
  <c r="P144" i="1"/>
  <c r="T142" i="1"/>
  <c r="T139" i="1" s="1"/>
  <c r="S142" i="1"/>
  <c r="R142" i="1"/>
  <c r="Q142" i="1"/>
  <c r="Q139" i="1" s="1"/>
  <c r="P142" i="1"/>
  <c r="S139" i="1"/>
  <c r="R139" i="1"/>
  <c r="P139" i="1"/>
  <c r="T137" i="1"/>
  <c r="T134" i="1" s="1"/>
  <c r="S137" i="1"/>
  <c r="R137" i="1"/>
  <c r="Q137" i="1"/>
  <c r="Q134" i="1" s="1"/>
  <c r="P137" i="1"/>
  <c r="S134" i="1"/>
  <c r="R134" i="1"/>
  <c r="P134" i="1"/>
  <c r="T132" i="1"/>
  <c r="S132" i="1"/>
  <c r="S129" i="1" s="1"/>
  <c r="R132" i="1"/>
  <c r="R129" i="1" s="1"/>
  <c r="Q132" i="1"/>
  <c r="P132" i="1"/>
  <c r="T129" i="1"/>
  <c r="Q129" i="1"/>
  <c r="P129" i="1"/>
  <c r="T127" i="1"/>
  <c r="S127" i="1"/>
  <c r="R127" i="1"/>
  <c r="R124" i="1" s="1"/>
  <c r="Q127" i="1"/>
  <c r="P127" i="1"/>
  <c r="T124" i="1"/>
  <c r="S124" i="1"/>
  <c r="P124" i="1"/>
  <c r="T119" i="1"/>
  <c r="S119" i="1"/>
  <c r="R119" i="1"/>
  <c r="Q119" i="1"/>
  <c r="P119" i="1"/>
  <c r="T117" i="1"/>
  <c r="T114" i="1" s="1"/>
  <c r="S117" i="1"/>
  <c r="R117" i="1"/>
  <c r="R114" i="1" s="1"/>
  <c r="Q117" i="1"/>
  <c r="P117" i="1"/>
  <c r="S114" i="1"/>
  <c r="Q114" i="1"/>
  <c r="P114" i="1"/>
  <c r="T112" i="1"/>
  <c r="S112" i="1"/>
  <c r="S109" i="1" s="1"/>
  <c r="R112" i="1"/>
  <c r="R109" i="1" s="1"/>
  <c r="Q112" i="1"/>
  <c r="P112" i="1"/>
  <c r="P109" i="1" s="1"/>
  <c r="T109" i="1"/>
  <c r="Q109" i="1"/>
  <c r="T107" i="1"/>
  <c r="T104" i="1" s="1"/>
  <c r="S107" i="1"/>
  <c r="R107" i="1"/>
  <c r="R104" i="1" s="1"/>
  <c r="Q107" i="1"/>
  <c r="P107" i="1"/>
  <c r="P104" i="1" s="1"/>
  <c r="S104" i="1"/>
  <c r="Q104" i="1"/>
  <c r="T102" i="1"/>
  <c r="T99" i="1" s="1"/>
  <c r="S102" i="1"/>
  <c r="R102" i="1"/>
  <c r="R99" i="1" s="1"/>
  <c r="Q102" i="1"/>
  <c r="P102" i="1"/>
  <c r="P99" i="1" s="1"/>
  <c r="S99" i="1"/>
  <c r="Q99" i="1"/>
  <c r="T97" i="1"/>
  <c r="S97" i="1"/>
  <c r="S94" i="1" s="1"/>
  <c r="R97" i="1"/>
  <c r="R94" i="1" s="1"/>
  <c r="Q97" i="1"/>
  <c r="Q94" i="1" s="1"/>
  <c r="P97" i="1"/>
  <c r="P94" i="1" s="1"/>
  <c r="T94" i="1"/>
  <c r="T92" i="1"/>
  <c r="T89" i="1" s="1"/>
  <c r="S92" i="1"/>
  <c r="S89" i="1" s="1"/>
  <c r="R92" i="1"/>
  <c r="R89" i="1" s="1"/>
  <c r="Q92" i="1"/>
  <c r="Q89" i="1" s="1"/>
  <c r="P92" i="1"/>
  <c r="P89" i="1" s="1"/>
  <c r="T87" i="1"/>
  <c r="T84" i="1" s="1"/>
  <c r="S87" i="1"/>
  <c r="R87" i="1"/>
  <c r="R84" i="1" s="1"/>
  <c r="Q87" i="1"/>
  <c r="P87" i="1"/>
  <c r="S84" i="1"/>
  <c r="Q84" i="1"/>
  <c r="P84" i="1"/>
  <c r="T82" i="1"/>
  <c r="S82" i="1"/>
  <c r="R82" i="1"/>
  <c r="R79" i="1" s="1"/>
  <c r="Q82" i="1"/>
  <c r="Q79" i="1" s="1"/>
  <c r="P82" i="1"/>
  <c r="T79" i="1"/>
  <c r="S79" i="1"/>
  <c r="P79" i="1"/>
  <c r="T77" i="1"/>
  <c r="S77" i="1"/>
  <c r="R77" i="1"/>
  <c r="R74" i="1" s="1"/>
  <c r="Q77" i="1"/>
  <c r="P77" i="1"/>
  <c r="P74" i="1" s="1"/>
  <c r="T74" i="1"/>
  <c r="S74" i="1"/>
  <c r="Q74" i="1"/>
  <c r="T69" i="1"/>
  <c r="S69" i="1"/>
  <c r="R69" i="1"/>
  <c r="Q69" i="1"/>
  <c r="P69" i="1"/>
  <c r="T67" i="1"/>
  <c r="S67" i="1"/>
  <c r="R67" i="1"/>
  <c r="Q67" i="1"/>
  <c r="P67" i="1"/>
  <c r="T65" i="1"/>
  <c r="S65" i="1"/>
  <c r="S14" i="1" s="1"/>
  <c r="R65" i="1"/>
  <c r="R64" i="1" s="1"/>
  <c r="Q65" i="1"/>
  <c r="P65" i="1"/>
  <c r="P64" i="1" s="1"/>
  <c r="T59" i="1"/>
  <c r="S59" i="1"/>
  <c r="R59" i="1"/>
  <c r="Q59" i="1"/>
  <c r="P59" i="1"/>
  <c r="T54" i="1"/>
  <c r="S54" i="1"/>
  <c r="R54" i="1"/>
  <c r="Q54" i="1"/>
  <c r="P54" i="1"/>
  <c r="T52" i="1"/>
  <c r="T49" i="1" s="1"/>
  <c r="S52" i="1"/>
  <c r="S49" i="1" s="1"/>
  <c r="R52" i="1"/>
  <c r="Q52" i="1"/>
  <c r="P52" i="1"/>
  <c r="P49" i="1" s="1"/>
  <c r="R49" i="1"/>
  <c r="Q49" i="1"/>
  <c r="T44" i="1"/>
  <c r="S44" i="1"/>
  <c r="R44" i="1"/>
  <c r="Q44" i="1"/>
  <c r="P44" i="1"/>
  <c r="T39" i="1"/>
  <c r="S39" i="1"/>
  <c r="R39" i="1"/>
  <c r="Q39" i="1"/>
  <c r="P39" i="1"/>
  <c r="T37" i="1"/>
  <c r="T34" i="1" s="1"/>
  <c r="S37" i="1"/>
  <c r="S34" i="1" s="1"/>
  <c r="R37" i="1"/>
  <c r="R34" i="1" s="1"/>
  <c r="Q37" i="1"/>
  <c r="P37" i="1"/>
  <c r="P34" i="1" s="1"/>
  <c r="Q34" i="1"/>
  <c r="T32" i="1"/>
  <c r="T29" i="1" s="1"/>
  <c r="S32" i="1"/>
  <c r="R32" i="1"/>
  <c r="R29" i="1" s="1"/>
  <c r="Q32" i="1"/>
  <c r="Q29" i="1" s="1"/>
  <c r="P32" i="1"/>
  <c r="P29" i="1" s="1"/>
  <c r="S29" i="1"/>
  <c r="T27" i="1"/>
  <c r="T24" i="1" s="1"/>
  <c r="S27" i="1"/>
  <c r="R27" i="1"/>
  <c r="Q27" i="1"/>
  <c r="Q24" i="1" s="1"/>
  <c r="P27" i="1"/>
  <c r="S24" i="1"/>
  <c r="P24" i="1"/>
  <c r="T22" i="1"/>
  <c r="T19" i="1" s="1"/>
  <c r="S22" i="1"/>
  <c r="R22" i="1"/>
  <c r="Q22" i="1"/>
  <c r="Q19" i="1" s="1"/>
  <c r="P22" i="1"/>
  <c r="S19" i="1"/>
  <c r="R19" i="1"/>
  <c r="S16" i="1"/>
  <c r="T15" i="1"/>
  <c r="S15" i="1"/>
  <c r="R15" i="1"/>
  <c r="Q15" i="1"/>
  <c r="P15" i="1"/>
  <c r="P10" i="1" s="1"/>
  <c r="T14" i="1"/>
  <c r="Q14" i="1"/>
  <c r="Q9" i="1" s="1"/>
  <c r="T12" i="1"/>
  <c r="S12" i="1"/>
  <c r="P12" i="1"/>
  <c r="T10" i="1"/>
  <c r="S10" i="1"/>
  <c r="Q10" i="1"/>
  <c r="H10" i="2"/>
  <c r="H11" i="2"/>
  <c r="H12" i="2"/>
  <c r="H13" i="2"/>
  <c r="H53" i="2"/>
  <c r="H60" i="2"/>
  <c r="X60" i="2"/>
  <c r="W60" i="2"/>
  <c r="V60" i="2"/>
  <c r="U60" i="2"/>
  <c r="U52" i="2" s="1"/>
  <c r="T60" i="2"/>
  <c r="X53" i="2"/>
  <c r="X52" i="2" s="1"/>
  <c r="W53" i="2"/>
  <c r="W52" i="2" s="1"/>
  <c r="V53" i="2"/>
  <c r="U53" i="2"/>
  <c r="T53" i="2"/>
  <c r="T52" i="2" s="1"/>
  <c r="V52" i="2"/>
  <c r="X46" i="2"/>
  <c r="W46" i="2"/>
  <c r="V46" i="2"/>
  <c r="U46" i="2"/>
  <c r="T46" i="2"/>
  <c r="X17" i="2"/>
  <c r="X14" i="2" s="1"/>
  <c r="X7" i="2" s="1"/>
  <c r="X6" i="2" s="1"/>
  <c r="W17" i="2"/>
  <c r="W14" i="2" s="1"/>
  <c r="W7" i="2" s="1"/>
  <c r="W6" i="2" s="1"/>
  <c r="V17" i="2"/>
  <c r="V14" i="2" s="1"/>
  <c r="V7" i="2" s="1"/>
  <c r="U14" i="2"/>
  <c r="U7" i="2" s="1"/>
  <c r="U6" i="2" s="1"/>
  <c r="T17" i="2"/>
  <c r="T14" i="2" s="1"/>
  <c r="T7" i="2" s="1"/>
  <c r="T6" i="2" s="1"/>
  <c r="X13" i="2"/>
  <c r="W13" i="2"/>
  <c r="V13" i="2"/>
  <c r="U13" i="2"/>
  <c r="T13" i="2"/>
  <c r="X12" i="2"/>
  <c r="W12" i="2"/>
  <c r="V12" i="2"/>
  <c r="U12" i="2"/>
  <c r="T12" i="2"/>
  <c r="X11" i="2"/>
  <c r="W11" i="2"/>
  <c r="V11" i="2"/>
  <c r="U11" i="2"/>
  <c r="T11" i="2"/>
  <c r="X10" i="2"/>
  <c r="W10" i="2"/>
  <c r="V10" i="2"/>
  <c r="U10" i="2"/>
  <c r="T10" i="2"/>
  <c r="Q60" i="2"/>
  <c r="Q63" i="2"/>
  <c r="Q20" i="2"/>
  <c r="Q45" i="2"/>
  <c r="Q39" i="2"/>
  <c r="L157" i="1"/>
  <c r="S13" i="1" l="1"/>
  <c r="T64" i="1"/>
  <c r="T18" i="1" s="1"/>
  <c r="Q193" i="1"/>
  <c r="S193" i="1"/>
  <c r="S190" i="1" s="1"/>
  <c r="P226" i="1"/>
  <c r="S11" i="1"/>
  <c r="R16" i="1"/>
  <c r="Q64" i="1"/>
  <c r="P16" i="1"/>
  <c r="Q16" i="1"/>
  <c r="Q11" i="1" s="1"/>
  <c r="Q8" i="1" s="1"/>
  <c r="S195" i="1"/>
  <c r="T195" i="1"/>
  <c r="S64" i="1"/>
  <c r="S18" i="1" s="1"/>
  <c r="P164" i="1"/>
  <c r="Q195" i="1"/>
  <c r="Q190" i="1"/>
  <c r="P190" i="1"/>
  <c r="P195" i="1"/>
  <c r="S226" i="1"/>
  <c r="S9" i="1"/>
  <c r="T9" i="1"/>
  <c r="R10" i="1"/>
  <c r="P14" i="1"/>
  <c r="P9" i="1" s="1"/>
  <c r="T164" i="1"/>
  <c r="R195" i="1"/>
  <c r="Q226" i="1"/>
  <c r="R164" i="1"/>
  <c r="Q164" i="1"/>
  <c r="M114" i="1"/>
  <c r="M89" i="1"/>
  <c r="M74" i="1"/>
  <c r="M34" i="1"/>
  <c r="N19" i="1"/>
  <c r="N94" i="1"/>
  <c r="N64" i="1"/>
  <c r="M64" i="1"/>
  <c r="S164" i="1"/>
  <c r="R226" i="1"/>
  <c r="P13" i="1"/>
  <c r="P11" i="1"/>
  <c r="P8" i="1" s="1"/>
  <c r="R14" i="1"/>
  <c r="T16" i="1"/>
  <c r="P19" i="1"/>
  <c r="P18" i="1" s="1"/>
  <c r="R24" i="1"/>
  <c r="R18" i="1" s="1"/>
  <c r="Q124" i="1"/>
  <c r="Q18" i="1" s="1"/>
  <c r="T190" i="1"/>
  <c r="T237" i="1"/>
  <c r="T226" i="1" s="1"/>
  <c r="R193" i="1"/>
  <c r="R190" i="1" s="1"/>
  <c r="M162" i="1"/>
  <c r="Q17" i="2"/>
  <c r="H17" i="2" s="1"/>
  <c r="H45" i="2"/>
  <c r="S8" i="1" l="1"/>
  <c r="Q13" i="1"/>
  <c r="T13" i="1"/>
  <c r="T11" i="1"/>
  <c r="T8" i="1" s="1"/>
  <c r="R11" i="1"/>
  <c r="R9" i="1"/>
  <c r="R8" i="1" s="1"/>
  <c r="R13" i="1"/>
  <c r="O157" i="1"/>
  <c r="O154" i="1" s="1"/>
  <c r="N157" i="1"/>
  <c r="N154" i="1" s="1"/>
  <c r="M157" i="1"/>
  <c r="M154" i="1" s="1"/>
  <c r="G157" i="1"/>
  <c r="L154" i="1"/>
  <c r="K154" i="1"/>
  <c r="J154" i="1"/>
  <c r="I154" i="1"/>
  <c r="H154" i="1"/>
  <c r="F154" i="1"/>
  <c r="E154" i="1"/>
  <c r="G154" i="1" l="1"/>
  <c r="D157" i="1"/>
  <c r="D154" i="1"/>
  <c r="H47" i="2"/>
  <c r="H48" i="2"/>
  <c r="H50" i="2"/>
  <c r="H51" i="2"/>
  <c r="H59" i="2"/>
  <c r="H54" i="2"/>
  <c r="H44" i="2"/>
  <c r="L15" i="1"/>
  <c r="L32" i="1" l="1"/>
  <c r="L159" i="1"/>
  <c r="O162" i="1"/>
  <c r="O159" i="1" s="1"/>
  <c r="N162" i="1"/>
  <c r="N159" i="1" s="1"/>
  <c r="G162" i="1"/>
  <c r="D162" i="1" s="1"/>
  <c r="M159" i="1"/>
  <c r="K159" i="1"/>
  <c r="J159" i="1"/>
  <c r="I159" i="1"/>
  <c r="H159" i="1"/>
  <c r="F159" i="1"/>
  <c r="E159" i="1"/>
  <c r="R17" i="2"/>
  <c r="S17" i="2"/>
  <c r="P17" i="2"/>
  <c r="G159" i="1" l="1"/>
  <c r="D159" i="1" s="1"/>
  <c r="O152" i="1"/>
  <c r="O149" i="1" s="1"/>
  <c r="N152" i="1"/>
  <c r="N149" i="1" s="1"/>
  <c r="N18" i="1" s="1"/>
  <c r="M152" i="1"/>
  <c r="M149" i="1" s="1"/>
  <c r="M18" i="1" s="1"/>
  <c r="L152" i="1"/>
  <c r="L149" i="1" s="1"/>
  <c r="K149" i="1"/>
  <c r="G152" i="1"/>
  <c r="J149" i="1"/>
  <c r="I149" i="1"/>
  <c r="H149" i="1"/>
  <c r="F149" i="1"/>
  <c r="E149" i="1"/>
  <c r="E165" i="1"/>
  <c r="F165" i="1"/>
  <c r="O240" i="1"/>
  <c r="G149" i="1" l="1"/>
  <c r="D152" i="1"/>
  <c r="D149" i="1"/>
  <c r="O20" i="2"/>
  <c r="O17" i="2" s="1"/>
  <c r="K22" i="1" l="1"/>
  <c r="L147" i="1" l="1"/>
  <c r="L144" i="1" s="1"/>
  <c r="K147" i="1"/>
  <c r="K144" i="1" s="1"/>
  <c r="O147" i="1"/>
  <c r="O144" i="1" s="1"/>
  <c r="G147" i="1"/>
  <c r="J144" i="1"/>
  <c r="I144" i="1"/>
  <c r="H144" i="1"/>
  <c r="F144" i="1"/>
  <c r="E144" i="1"/>
  <c r="H43" i="2"/>
  <c r="G144" i="1" l="1"/>
  <c r="D147" i="1"/>
  <c r="D144" i="1"/>
  <c r="K87" i="1"/>
  <c r="K84" i="1" s="1"/>
  <c r="K32" i="1"/>
  <c r="K29" i="1" s="1"/>
  <c r="O46" i="2"/>
  <c r="K132" i="1"/>
  <c r="K129" i="1" s="1"/>
  <c r="O53" i="2"/>
  <c r="O60" i="2"/>
  <c r="E79" i="1"/>
  <c r="F79" i="1"/>
  <c r="G82" i="1"/>
  <c r="D82" i="1" s="1"/>
  <c r="H82" i="1"/>
  <c r="H79" i="1" s="1"/>
  <c r="I82" i="1"/>
  <c r="I79" i="1" s="1"/>
  <c r="J82" i="1"/>
  <c r="J79" i="1" s="1"/>
  <c r="K82" i="1"/>
  <c r="K79" i="1" s="1"/>
  <c r="L82" i="1"/>
  <c r="L79" i="1" s="1"/>
  <c r="O82" i="1"/>
  <c r="O79" i="1" s="1"/>
  <c r="H40" i="2"/>
  <c r="K142" i="1"/>
  <c r="G142" i="1"/>
  <c r="L142" i="1"/>
  <c r="L139" i="1" s="1"/>
  <c r="O142" i="1"/>
  <c r="O139" i="1" s="1"/>
  <c r="J139" i="1"/>
  <c r="I139" i="1"/>
  <c r="H139" i="1"/>
  <c r="F139" i="1"/>
  <c r="E139" i="1"/>
  <c r="H42" i="2"/>
  <c r="L127" i="1"/>
  <c r="K127" i="1"/>
  <c r="K124" i="1" s="1"/>
  <c r="L92" i="1"/>
  <c r="L89" i="1" s="1"/>
  <c r="K92" i="1"/>
  <c r="K89" i="1" s="1"/>
  <c r="K137" i="1"/>
  <c r="G137" i="1"/>
  <c r="L137" i="1"/>
  <c r="L134" i="1" s="1"/>
  <c r="O137" i="1"/>
  <c r="O134" i="1" s="1"/>
  <c r="L132" i="1"/>
  <c r="L129" i="1" s="1"/>
  <c r="J134" i="1"/>
  <c r="I134" i="1"/>
  <c r="H134" i="1"/>
  <c r="F134" i="1"/>
  <c r="E134" i="1"/>
  <c r="O132" i="1"/>
  <c r="O129" i="1" s="1"/>
  <c r="G132" i="1"/>
  <c r="J129" i="1"/>
  <c r="I129" i="1"/>
  <c r="H129" i="1"/>
  <c r="F129" i="1"/>
  <c r="E129" i="1"/>
  <c r="K15" i="1"/>
  <c r="H41" i="2"/>
  <c r="R46" i="2"/>
  <c r="S46" i="2"/>
  <c r="O15" i="1"/>
  <c r="J15" i="1"/>
  <c r="J92" i="1"/>
  <c r="J89" i="1" s="1"/>
  <c r="N46" i="2"/>
  <c r="L46" i="2"/>
  <c r="H49" i="2"/>
  <c r="H46" i="2" s="1"/>
  <c r="K168" i="1"/>
  <c r="K165" i="1" s="1"/>
  <c r="J168" i="1"/>
  <c r="J165" i="1" s="1"/>
  <c r="J173" i="1"/>
  <c r="J170" i="1" s="1"/>
  <c r="K183" i="1"/>
  <c r="K180" i="1" s="1"/>
  <c r="J183" i="1"/>
  <c r="J180" i="1" s="1"/>
  <c r="J188" i="1"/>
  <c r="J185" i="1" s="1"/>
  <c r="L87" i="1"/>
  <c r="L84" i="1" s="1"/>
  <c r="J87" i="1"/>
  <c r="J84" i="1" s="1"/>
  <c r="J107" i="1"/>
  <c r="J104" i="1" s="1"/>
  <c r="J178" i="1"/>
  <c r="J175" i="1" s="1"/>
  <c r="I168" i="1"/>
  <c r="I165" i="1" s="1"/>
  <c r="I173" i="1"/>
  <c r="I170" i="1" s="1"/>
  <c r="I178" i="1"/>
  <c r="I175" i="1" s="1"/>
  <c r="I183" i="1"/>
  <c r="I180" i="1" s="1"/>
  <c r="I188" i="1"/>
  <c r="I185" i="1" s="1"/>
  <c r="H168" i="1"/>
  <c r="H165" i="1" s="1"/>
  <c r="G168" i="1"/>
  <c r="K188" i="1"/>
  <c r="K185" i="1" s="1"/>
  <c r="K178" i="1"/>
  <c r="K175" i="1" s="1"/>
  <c r="O188" i="1"/>
  <c r="O185" i="1" s="1"/>
  <c r="N188" i="1"/>
  <c r="N185" i="1" s="1"/>
  <c r="M185" i="1"/>
  <c r="L188" i="1"/>
  <c r="L185" i="1" s="1"/>
  <c r="H188" i="1"/>
  <c r="H185" i="1" s="1"/>
  <c r="G188" i="1"/>
  <c r="F185" i="1"/>
  <c r="E185" i="1"/>
  <c r="Q46" i="2"/>
  <c r="Q14" i="2" s="1"/>
  <c r="P46" i="2"/>
  <c r="P14" i="2" s="1"/>
  <c r="P7" i="2" s="1"/>
  <c r="N11" i="2"/>
  <c r="E242" i="1"/>
  <c r="F242" i="1"/>
  <c r="J245" i="1"/>
  <c r="D245" i="1" s="1"/>
  <c r="O242" i="1"/>
  <c r="N242" i="1"/>
  <c r="M242" i="1"/>
  <c r="L242" i="1"/>
  <c r="K242" i="1"/>
  <c r="I242" i="1"/>
  <c r="H242" i="1"/>
  <c r="G242" i="1"/>
  <c r="N60" i="2"/>
  <c r="H64" i="2"/>
  <c r="K19" i="1"/>
  <c r="N17" i="2"/>
  <c r="M60" i="2"/>
  <c r="L60" i="2"/>
  <c r="K60" i="2"/>
  <c r="J60" i="2"/>
  <c r="J240" i="1"/>
  <c r="J237" i="1" s="1"/>
  <c r="N53" i="2"/>
  <c r="J17" i="1"/>
  <c r="D17" i="1" s="1"/>
  <c r="K194" i="1"/>
  <c r="K12" i="1" s="1"/>
  <c r="L194" i="1"/>
  <c r="L12" i="1" s="1"/>
  <c r="M194" i="1"/>
  <c r="M12" i="1" s="1"/>
  <c r="N194" i="1"/>
  <c r="N12" i="1" s="1"/>
  <c r="O194" i="1"/>
  <c r="O12" i="1" s="1"/>
  <c r="K192" i="1"/>
  <c r="L192" i="1"/>
  <c r="M192" i="1"/>
  <c r="M10" i="1" s="1"/>
  <c r="N192" i="1"/>
  <c r="N10" i="1" s="1"/>
  <c r="O192" i="1"/>
  <c r="J192" i="1"/>
  <c r="J194" i="1"/>
  <c r="K191" i="1"/>
  <c r="L191" i="1"/>
  <c r="M191" i="1"/>
  <c r="M9" i="1" s="1"/>
  <c r="N191" i="1"/>
  <c r="N9" i="1" s="1"/>
  <c r="O191" i="1"/>
  <c r="J191" i="1"/>
  <c r="K77" i="1"/>
  <c r="K74" i="1" s="1"/>
  <c r="K27" i="1"/>
  <c r="J67" i="1"/>
  <c r="J224" i="1"/>
  <c r="J221" i="1" s="1"/>
  <c r="O183" i="1"/>
  <c r="O180" i="1" s="1"/>
  <c r="N183" i="1"/>
  <c r="N180" i="1" s="1"/>
  <c r="M183" i="1"/>
  <c r="M180" i="1" s="1"/>
  <c r="L183" i="1"/>
  <c r="L180" i="1" s="1"/>
  <c r="H183" i="1"/>
  <c r="H180" i="1" s="1"/>
  <c r="G183" i="1"/>
  <c r="F180" i="1"/>
  <c r="E180" i="1"/>
  <c r="O178" i="1"/>
  <c r="N178" i="1"/>
  <c r="N175" i="1" s="1"/>
  <c r="M178" i="1"/>
  <c r="M175" i="1" s="1"/>
  <c r="L178" i="1"/>
  <c r="L175" i="1" s="1"/>
  <c r="H178" i="1"/>
  <c r="H175" i="1" s="1"/>
  <c r="G178" i="1"/>
  <c r="F175" i="1"/>
  <c r="E175" i="1"/>
  <c r="J102" i="1"/>
  <c r="J99" i="1" s="1"/>
  <c r="M46" i="2"/>
  <c r="K46" i="2"/>
  <c r="J46" i="2"/>
  <c r="I46" i="2"/>
  <c r="O22" i="1"/>
  <c r="K112" i="1"/>
  <c r="K109" i="1" s="1"/>
  <c r="J112" i="1"/>
  <c r="J109" i="1" s="1"/>
  <c r="L211" i="1"/>
  <c r="L204" i="1"/>
  <c r="L201" i="1" s="1"/>
  <c r="K214" i="1"/>
  <c r="K211" i="1" s="1"/>
  <c r="J214" i="1"/>
  <c r="J211" i="1" s="1"/>
  <c r="L37" i="1"/>
  <c r="L34" i="1" s="1"/>
  <c r="K37" i="1"/>
  <c r="K34" i="1" s="1"/>
  <c r="J37" i="1"/>
  <c r="J34" i="1" s="1"/>
  <c r="J127" i="1"/>
  <c r="J124" i="1" s="1"/>
  <c r="J122" i="1"/>
  <c r="O127" i="1"/>
  <c r="O124" i="1" s="1"/>
  <c r="G127" i="1"/>
  <c r="I124" i="1"/>
  <c r="H124" i="1"/>
  <c r="F124" i="1"/>
  <c r="E124" i="1"/>
  <c r="O119" i="1"/>
  <c r="I119" i="1"/>
  <c r="H119" i="1"/>
  <c r="G119" i="1"/>
  <c r="F119" i="1"/>
  <c r="E119" i="1"/>
  <c r="L122" i="1"/>
  <c r="L119" i="1" s="1"/>
  <c r="H39" i="2"/>
  <c r="M10" i="2"/>
  <c r="M11" i="2"/>
  <c r="M53" i="2"/>
  <c r="M17" i="2"/>
  <c r="I224" i="1"/>
  <c r="O221" i="1"/>
  <c r="N221" i="1"/>
  <c r="M221" i="1"/>
  <c r="L221" i="1"/>
  <c r="K221" i="1"/>
  <c r="K204" i="1"/>
  <c r="K201" i="1" s="1"/>
  <c r="H221" i="1"/>
  <c r="G221" i="1"/>
  <c r="F221" i="1"/>
  <c r="E221" i="1"/>
  <c r="J117" i="1"/>
  <c r="J114" i="1" s="1"/>
  <c r="I112" i="1"/>
  <c r="I109" i="1" s="1"/>
  <c r="I37" i="1"/>
  <c r="I34" i="1" s="1"/>
  <c r="L17" i="2"/>
  <c r="I17" i="2"/>
  <c r="I117" i="1"/>
  <c r="I114" i="1" s="1"/>
  <c r="K117" i="1"/>
  <c r="K114" i="1" s="1"/>
  <c r="G117" i="1"/>
  <c r="L117" i="1"/>
  <c r="L114" i="1" s="1"/>
  <c r="O117" i="1"/>
  <c r="O114" i="1" s="1"/>
  <c r="H114" i="1"/>
  <c r="F114" i="1"/>
  <c r="E114" i="1"/>
  <c r="I15" i="1"/>
  <c r="I10" i="1" s="1"/>
  <c r="H37" i="2"/>
  <c r="I214" i="1"/>
  <c r="I211" i="1" s="1"/>
  <c r="H214" i="1"/>
  <c r="I92" i="1"/>
  <c r="I89" i="1" s="1"/>
  <c r="I102" i="1"/>
  <c r="I99" i="1" s="1"/>
  <c r="H109" i="1"/>
  <c r="F109" i="1"/>
  <c r="L112" i="1"/>
  <c r="L109" i="1" s="1"/>
  <c r="E109" i="1"/>
  <c r="H36" i="2"/>
  <c r="L168" i="1"/>
  <c r="L165" i="1" s="1"/>
  <c r="L67" i="1"/>
  <c r="L77" i="1"/>
  <c r="L74" i="1" s="1"/>
  <c r="F107" i="1"/>
  <c r="F104" i="1" s="1"/>
  <c r="G107" i="1"/>
  <c r="H107" i="1"/>
  <c r="H104" i="1" s="1"/>
  <c r="I107" i="1"/>
  <c r="I104" i="1" s="1"/>
  <c r="K107" i="1"/>
  <c r="K104" i="1" s="1"/>
  <c r="E107" i="1"/>
  <c r="J13" i="2"/>
  <c r="K13" i="2"/>
  <c r="L13" i="2"/>
  <c r="M13" i="2"/>
  <c r="N13" i="2"/>
  <c r="O13" i="2"/>
  <c r="I13" i="2"/>
  <c r="L10" i="2"/>
  <c r="O10" i="2"/>
  <c r="K10" i="2"/>
  <c r="L27" i="1"/>
  <c r="L24" i="1" s="1"/>
  <c r="L39" i="1"/>
  <c r="O39" i="1"/>
  <c r="L44" i="1"/>
  <c r="O44" i="1"/>
  <c r="L54" i="1"/>
  <c r="O54" i="1"/>
  <c r="L59" i="1"/>
  <c r="O59" i="1"/>
  <c r="L65" i="1"/>
  <c r="L14" i="1" s="1"/>
  <c r="O65" i="1"/>
  <c r="L69" i="1"/>
  <c r="O69" i="1"/>
  <c r="L102" i="1"/>
  <c r="L99" i="1" s="1"/>
  <c r="O102" i="1"/>
  <c r="O99" i="1" s="1"/>
  <c r="L173" i="1"/>
  <c r="L170" i="1" s="1"/>
  <c r="M173" i="1"/>
  <c r="N173" i="1"/>
  <c r="O173" i="1"/>
  <c r="O170" i="1" s="1"/>
  <c r="L196" i="1"/>
  <c r="M196" i="1"/>
  <c r="N196" i="1"/>
  <c r="O196" i="1"/>
  <c r="L206" i="1"/>
  <c r="M206" i="1"/>
  <c r="N206" i="1"/>
  <c r="O206" i="1"/>
  <c r="N211" i="1"/>
  <c r="O211" i="1"/>
  <c r="L216" i="1"/>
  <c r="M216" i="1"/>
  <c r="N216" i="1"/>
  <c r="O216" i="1"/>
  <c r="L235" i="1"/>
  <c r="L230" i="1"/>
  <c r="L227" i="1" s="1"/>
  <c r="L240" i="1"/>
  <c r="L237" i="1" s="1"/>
  <c r="M235" i="1"/>
  <c r="M232" i="1" s="1"/>
  <c r="N235" i="1"/>
  <c r="N232" i="1" s="1"/>
  <c r="O235" i="1"/>
  <c r="O232" i="1" s="1"/>
  <c r="K240" i="1"/>
  <c r="K237" i="1" s="1"/>
  <c r="K235" i="1"/>
  <c r="K232" i="1" s="1"/>
  <c r="K230" i="1"/>
  <c r="K227" i="1" s="1"/>
  <c r="K216" i="1"/>
  <c r="K206" i="1"/>
  <c r="K196" i="1"/>
  <c r="K102" i="1"/>
  <c r="K99" i="1" s="1"/>
  <c r="K170" i="1"/>
  <c r="K97" i="1"/>
  <c r="K94" i="1" s="1"/>
  <c r="K69" i="1"/>
  <c r="K67" i="1"/>
  <c r="K65" i="1"/>
  <c r="K14" i="1" s="1"/>
  <c r="K9" i="1" s="1"/>
  <c r="K59" i="1"/>
  <c r="K54" i="1"/>
  <c r="K52" i="1"/>
  <c r="K49" i="1" s="1"/>
  <c r="K44" i="1"/>
  <c r="K39" i="1"/>
  <c r="H102" i="1"/>
  <c r="H99" i="1" s="1"/>
  <c r="G102" i="1"/>
  <c r="F99" i="1"/>
  <c r="E99" i="1"/>
  <c r="H173" i="1"/>
  <c r="H170" i="1" s="1"/>
  <c r="G173" i="1"/>
  <c r="F170" i="1"/>
  <c r="F164" i="1" s="1"/>
  <c r="E170" i="1"/>
  <c r="H97" i="1"/>
  <c r="H94" i="1" s="1"/>
  <c r="J97" i="1"/>
  <c r="J94" i="1" s="1"/>
  <c r="G97" i="1"/>
  <c r="I94" i="1"/>
  <c r="F94" i="1"/>
  <c r="E94" i="1"/>
  <c r="H22" i="1"/>
  <c r="H19" i="1" s="1"/>
  <c r="O12" i="2"/>
  <c r="O11" i="2"/>
  <c r="P60" i="2"/>
  <c r="L97" i="1"/>
  <c r="L94" i="1" s="1"/>
  <c r="P10" i="2"/>
  <c r="P53" i="2"/>
  <c r="P11" i="2"/>
  <c r="L52" i="1"/>
  <c r="L49" i="1" s="1"/>
  <c r="P12" i="2"/>
  <c r="L29" i="1"/>
  <c r="N204" i="1"/>
  <c r="N201" i="1" s="1"/>
  <c r="M204" i="1"/>
  <c r="M201" i="1" s="1"/>
  <c r="O92" i="1"/>
  <c r="O89" i="1" s="1"/>
  <c r="O27" i="1"/>
  <c r="O24" i="1" s="1"/>
  <c r="S12" i="2"/>
  <c r="Q12" i="2"/>
  <c r="R10" i="2"/>
  <c r="Q10" i="2"/>
  <c r="Q11" i="2"/>
  <c r="R11" i="2"/>
  <c r="M240" i="1"/>
  <c r="M237" i="1" s="1"/>
  <c r="M168" i="1"/>
  <c r="M165" i="1" s="1"/>
  <c r="L107" i="1"/>
  <c r="L104" i="1" s="1"/>
  <c r="O52" i="1"/>
  <c r="O49" i="1" s="1"/>
  <c r="O32" i="1"/>
  <c r="O29" i="1" s="1"/>
  <c r="H32" i="2"/>
  <c r="H33" i="2"/>
  <c r="H34" i="2"/>
  <c r="H26" i="2"/>
  <c r="P13" i="2"/>
  <c r="L22" i="1"/>
  <c r="H27" i="1"/>
  <c r="H32" i="1"/>
  <c r="H29" i="1" s="1"/>
  <c r="H52" i="1"/>
  <c r="H49" i="1" s="1"/>
  <c r="H62" i="1"/>
  <c r="H59" i="1" s="1"/>
  <c r="H72" i="1"/>
  <c r="H69" i="1" s="1"/>
  <c r="H37" i="1"/>
  <c r="H34" i="1" s="1"/>
  <c r="H77" i="1"/>
  <c r="H87" i="1"/>
  <c r="H84" i="1" s="1"/>
  <c r="H92" i="1"/>
  <c r="H89" i="1" s="1"/>
  <c r="J53" i="2"/>
  <c r="K53" i="2"/>
  <c r="G112" i="1" s="1"/>
  <c r="L53" i="2"/>
  <c r="I53" i="2"/>
  <c r="I194" i="1"/>
  <c r="H194" i="1"/>
  <c r="G194" i="1"/>
  <c r="F194" i="1"/>
  <c r="E194" i="1"/>
  <c r="I192" i="1"/>
  <c r="H192" i="1"/>
  <c r="G192" i="1"/>
  <c r="G204" i="1"/>
  <c r="G201" i="1" s="1"/>
  <c r="G235" i="1"/>
  <c r="F192" i="1"/>
  <c r="E192" i="1"/>
  <c r="I191" i="1"/>
  <c r="H191" i="1"/>
  <c r="G191" i="1"/>
  <c r="F191" i="1"/>
  <c r="E191" i="1"/>
  <c r="M230" i="1"/>
  <c r="M227" i="1" s="1"/>
  <c r="H61" i="2"/>
  <c r="Q53" i="2"/>
  <c r="O204" i="1"/>
  <c r="O201" i="1" s="1"/>
  <c r="O107" i="1"/>
  <c r="O104" i="1" s="1"/>
  <c r="R12" i="2"/>
  <c r="H30" i="2"/>
  <c r="H25" i="2"/>
  <c r="S10" i="2"/>
  <c r="N230" i="1"/>
  <c r="H55" i="2"/>
  <c r="H56" i="2"/>
  <c r="H20" i="2"/>
  <c r="H24" i="2"/>
  <c r="H28" i="2"/>
  <c r="H23" i="2"/>
  <c r="Q13" i="2"/>
  <c r="N168" i="1"/>
  <c r="N165" i="1" s="1"/>
  <c r="H19" i="2"/>
  <c r="G92" i="1"/>
  <c r="F89" i="1"/>
  <c r="E89" i="1"/>
  <c r="O230" i="1"/>
  <c r="O227" i="1" s="1"/>
  <c r="H22" i="2"/>
  <c r="H57" i="2"/>
  <c r="R53" i="2"/>
  <c r="O77" i="1"/>
  <c r="O74" i="1" s="1"/>
  <c r="R13" i="2"/>
  <c r="O97" i="1"/>
  <c r="O94" i="1" s="1"/>
  <c r="G211" i="1"/>
  <c r="F211" i="1"/>
  <c r="E211" i="1"/>
  <c r="H62" i="2"/>
  <c r="O168" i="1"/>
  <c r="O165" i="1" s="1"/>
  <c r="S53" i="2"/>
  <c r="O112" i="1" s="1"/>
  <c r="O109" i="1" s="1"/>
  <c r="H58" i="2"/>
  <c r="O67" i="1"/>
  <c r="S13" i="2"/>
  <c r="H29" i="2"/>
  <c r="H27" i="2"/>
  <c r="L11" i="2"/>
  <c r="I240" i="1"/>
  <c r="I237" i="1" s="1"/>
  <c r="H240" i="1"/>
  <c r="J52" i="1"/>
  <c r="J49" i="1" s="1"/>
  <c r="I52" i="1"/>
  <c r="I49" i="1" s="1"/>
  <c r="G72" i="1"/>
  <c r="I87" i="1"/>
  <c r="I84" i="1" s="1"/>
  <c r="J77" i="1"/>
  <c r="J74" i="1" s="1"/>
  <c r="I77" i="1"/>
  <c r="I74" i="1" s="1"/>
  <c r="G87" i="1"/>
  <c r="F84" i="1"/>
  <c r="E84" i="1"/>
  <c r="G77" i="1"/>
  <c r="F74" i="1"/>
  <c r="E74" i="1"/>
  <c r="N12" i="2"/>
  <c r="M12" i="2"/>
  <c r="L12" i="2"/>
  <c r="J12" i="2"/>
  <c r="I12" i="2"/>
  <c r="J69" i="1"/>
  <c r="K17" i="2"/>
  <c r="K14" i="2" s="1"/>
  <c r="K7" i="2" s="1"/>
  <c r="F69" i="1"/>
  <c r="E69" i="1"/>
  <c r="G37" i="1"/>
  <c r="G34" i="1" s="1"/>
  <c r="I69" i="1"/>
  <c r="F37" i="1"/>
  <c r="E34" i="1"/>
  <c r="E39" i="1"/>
  <c r="F39" i="1"/>
  <c r="G39" i="1"/>
  <c r="H39" i="1"/>
  <c r="I39" i="1"/>
  <c r="J39" i="1"/>
  <c r="G62" i="1"/>
  <c r="G52" i="1"/>
  <c r="G49" i="1" s="1"/>
  <c r="K11" i="2"/>
  <c r="I60" i="2"/>
  <c r="F240" i="1"/>
  <c r="F237" i="1" s="1"/>
  <c r="E240" i="1"/>
  <c r="G237" i="1"/>
  <c r="F15" i="1"/>
  <c r="F199" i="1"/>
  <c r="D199" i="1" s="1"/>
  <c r="I67" i="1"/>
  <c r="G67" i="1"/>
  <c r="F67" i="1"/>
  <c r="J65" i="1"/>
  <c r="J14" i="1" s="1"/>
  <c r="I65" i="1"/>
  <c r="H65" i="1"/>
  <c r="H64" i="1" s="1"/>
  <c r="G65" i="1"/>
  <c r="J17" i="2"/>
  <c r="J14" i="2" s="1"/>
  <c r="J7" i="2" s="1"/>
  <c r="F12" i="1"/>
  <c r="F65" i="1"/>
  <c r="F22" i="1"/>
  <c r="F19" i="1" s="1"/>
  <c r="J10" i="2"/>
  <c r="F235" i="1"/>
  <c r="F232" i="1" s="1"/>
  <c r="E235" i="1"/>
  <c r="H235" i="1"/>
  <c r="H232" i="1" s="1"/>
  <c r="I235" i="1"/>
  <c r="J235" i="1"/>
  <c r="J232" i="1" s="1"/>
  <c r="F62" i="1"/>
  <c r="F59" i="1" s="1"/>
  <c r="F52" i="1"/>
  <c r="J230" i="1"/>
  <c r="J227" i="1" s="1"/>
  <c r="I230" i="1"/>
  <c r="I227" i="1" s="1"/>
  <c r="H230" i="1"/>
  <c r="H227" i="1" s="1"/>
  <c r="G227" i="1"/>
  <c r="F230" i="1"/>
  <c r="F227" i="1" s="1"/>
  <c r="E230" i="1"/>
  <c r="J204" i="1"/>
  <c r="J201" i="1" s="1"/>
  <c r="I204" i="1"/>
  <c r="H204" i="1"/>
  <c r="H201" i="1" s="1"/>
  <c r="F204" i="1"/>
  <c r="E204" i="1"/>
  <c r="E62" i="1"/>
  <c r="E57" i="1"/>
  <c r="E52" i="1"/>
  <c r="J32" i="1"/>
  <c r="J29" i="1" s="1"/>
  <c r="I32" i="1"/>
  <c r="I29" i="1" s="1"/>
  <c r="G29" i="1"/>
  <c r="F32" i="1"/>
  <c r="F29" i="1" s="1"/>
  <c r="E32" i="1"/>
  <c r="D32" i="1" s="1"/>
  <c r="J27" i="1"/>
  <c r="J24" i="1" s="1"/>
  <c r="I27" i="1"/>
  <c r="I24" i="1" s="1"/>
  <c r="G27" i="1"/>
  <c r="G24" i="1" s="1"/>
  <c r="F27" i="1"/>
  <c r="E27" i="1"/>
  <c r="J22" i="1"/>
  <c r="J19" i="1" s="1"/>
  <c r="I22" i="1"/>
  <c r="I19" i="1" s="1"/>
  <c r="G22" i="1"/>
  <c r="G19" i="1" s="1"/>
  <c r="E22" i="1"/>
  <c r="J216" i="1"/>
  <c r="I216" i="1"/>
  <c r="H216" i="1"/>
  <c r="G216" i="1"/>
  <c r="F216" i="1"/>
  <c r="D216" i="1" s="1"/>
  <c r="E216" i="1"/>
  <c r="J206" i="1"/>
  <c r="I206" i="1"/>
  <c r="H206" i="1"/>
  <c r="G206" i="1"/>
  <c r="F206" i="1"/>
  <c r="E206" i="1"/>
  <c r="J196" i="1"/>
  <c r="I196" i="1"/>
  <c r="H196" i="1"/>
  <c r="G196" i="1"/>
  <c r="J59" i="1"/>
  <c r="I59" i="1"/>
  <c r="J54" i="1"/>
  <c r="I54" i="1"/>
  <c r="H54" i="1"/>
  <c r="G54" i="1"/>
  <c r="F54" i="1"/>
  <c r="J44" i="1"/>
  <c r="I44" i="1"/>
  <c r="H44" i="1"/>
  <c r="G44" i="1"/>
  <c r="F44" i="1"/>
  <c r="E44" i="1"/>
  <c r="D44" i="1" s="1"/>
  <c r="H10" i="1"/>
  <c r="G15" i="1"/>
  <c r="G10" i="1" s="1"/>
  <c r="E15" i="1"/>
  <c r="E65" i="1"/>
  <c r="E64" i="1" s="1"/>
  <c r="E196" i="1"/>
  <c r="H35" i="2"/>
  <c r="D27" i="1" l="1"/>
  <c r="E59" i="1"/>
  <c r="D62" i="1"/>
  <c r="D230" i="1"/>
  <c r="N170" i="1"/>
  <c r="N16" i="1"/>
  <c r="N13" i="1" s="1"/>
  <c r="J119" i="1"/>
  <c r="G165" i="1"/>
  <c r="D168" i="1"/>
  <c r="G134" i="1"/>
  <c r="D137" i="1"/>
  <c r="G74" i="1"/>
  <c r="D77" i="1"/>
  <c r="D112" i="1"/>
  <c r="M170" i="1"/>
  <c r="M16" i="1"/>
  <c r="M13" i="1" s="1"/>
  <c r="G175" i="1"/>
  <c r="D178" i="1"/>
  <c r="E232" i="1"/>
  <c r="D235" i="1"/>
  <c r="E19" i="1"/>
  <c r="D22" i="1"/>
  <c r="G69" i="1"/>
  <c r="D69" i="1" s="1"/>
  <c r="D72" i="1"/>
  <c r="G99" i="1"/>
  <c r="D102" i="1"/>
  <c r="H211" i="1"/>
  <c r="D214" i="1"/>
  <c r="D132" i="1"/>
  <c r="G139" i="1"/>
  <c r="D142" i="1"/>
  <c r="G94" i="1"/>
  <c r="D97" i="1"/>
  <c r="G114" i="1"/>
  <c r="D114" i="1" s="1"/>
  <c r="D117" i="1"/>
  <c r="I221" i="1"/>
  <c r="D224" i="1"/>
  <c r="E201" i="1"/>
  <c r="D204" i="1"/>
  <c r="G180" i="1"/>
  <c r="D180" i="1" s="1"/>
  <c r="D183" i="1"/>
  <c r="E54" i="1"/>
  <c r="D57" i="1"/>
  <c r="E49" i="1"/>
  <c r="D52" i="1"/>
  <c r="D67" i="1"/>
  <c r="E237" i="1"/>
  <c r="G84" i="1"/>
  <c r="G89" i="1"/>
  <c r="D92" i="1"/>
  <c r="G170" i="1"/>
  <c r="G164" i="1" s="1"/>
  <c r="D173" i="1"/>
  <c r="E104" i="1"/>
  <c r="D107" i="1"/>
  <c r="G124" i="1"/>
  <c r="D127" i="1"/>
  <c r="G185" i="1"/>
  <c r="D188" i="1"/>
  <c r="Q7" i="2"/>
  <c r="H7" i="2" s="1"/>
  <c r="H14" i="2"/>
  <c r="D89" i="1"/>
  <c r="D194" i="1"/>
  <c r="D170" i="1"/>
  <c r="D185" i="1"/>
  <c r="D211" i="1"/>
  <c r="D54" i="1"/>
  <c r="D192" i="1"/>
  <c r="D94" i="1"/>
  <c r="D165" i="1"/>
  <c r="D206" i="1"/>
  <c r="D39" i="1"/>
  <c r="D221" i="1"/>
  <c r="D65" i="1"/>
  <c r="E10" i="1"/>
  <c r="D15" i="1"/>
  <c r="D99" i="1"/>
  <c r="F9" i="1"/>
  <c r="D191" i="1"/>
  <c r="L16" i="1"/>
  <c r="L13" i="1" s="1"/>
  <c r="L14" i="2"/>
  <c r="L7" i="2" s="1"/>
  <c r="I14" i="2"/>
  <c r="I7" i="2" s="1"/>
  <c r="E24" i="1"/>
  <c r="J52" i="2"/>
  <c r="F64" i="1"/>
  <c r="M164" i="1"/>
  <c r="N164" i="1"/>
  <c r="E164" i="1"/>
  <c r="L164" i="1"/>
  <c r="J164" i="1"/>
  <c r="I164" i="1"/>
  <c r="K164" i="1"/>
  <c r="H164" i="1"/>
  <c r="F196" i="1"/>
  <c r="D196" i="1" s="1"/>
  <c r="K10" i="1"/>
  <c r="F10" i="1"/>
  <c r="Q52" i="2"/>
  <c r="J242" i="1"/>
  <c r="J226" i="1" s="1"/>
  <c r="H18" i="2"/>
  <c r="G195" i="1"/>
  <c r="M14" i="2"/>
  <c r="M7" i="2" s="1"/>
  <c r="M6" i="2" s="1"/>
  <c r="L52" i="2"/>
  <c r="J9" i="1"/>
  <c r="O237" i="1"/>
  <c r="O226" i="1" s="1"/>
  <c r="L9" i="1"/>
  <c r="R14" i="2"/>
  <c r="R7" i="2" s="1"/>
  <c r="R6" i="2" s="1"/>
  <c r="M52" i="2"/>
  <c r="L19" i="1"/>
  <c r="S60" i="2"/>
  <c r="S52" i="2" s="1"/>
  <c r="O19" i="1"/>
  <c r="I6" i="2"/>
  <c r="R60" i="2"/>
  <c r="R52" i="2" s="1"/>
  <c r="J64" i="1"/>
  <c r="J18" i="1" s="1"/>
  <c r="K64" i="1"/>
  <c r="J10" i="1"/>
  <c r="E16" i="1"/>
  <c r="I193" i="1"/>
  <c r="I190" i="1" s="1"/>
  <c r="G193" i="1"/>
  <c r="G190" i="1" s="1"/>
  <c r="N14" i="2"/>
  <c r="N7" i="2" s="1"/>
  <c r="L6" i="2"/>
  <c r="N10" i="2"/>
  <c r="N52" i="2"/>
  <c r="P6" i="2"/>
  <c r="I16" i="1"/>
  <c r="F226" i="1"/>
  <c r="G232" i="1"/>
  <c r="G226" i="1" s="1"/>
  <c r="J6" i="2"/>
  <c r="K52" i="2"/>
  <c r="G59" i="1"/>
  <c r="D59" i="1" s="1"/>
  <c r="K6" i="2"/>
  <c r="N240" i="1"/>
  <c r="D240" i="1" s="1"/>
  <c r="E195" i="1"/>
  <c r="I64" i="1"/>
  <c r="I18" i="1" s="1"/>
  <c r="G64" i="1"/>
  <c r="K226" i="1"/>
  <c r="L64" i="1"/>
  <c r="G104" i="1"/>
  <c r="D104" i="1" s="1"/>
  <c r="O175" i="1"/>
  <c r="O164" i="1" s="1"/>
  <c r="H38" i="2"/>
  <c r="K122" i="1"/>
  <c r="K16" i="1" s="1"/>
  <c r="J16" i="1"/>
  <c r="N227" i="1"/>
  <c r="I52" i="2"/>
  <c r="H74" i="1"/>
  <c r="D74" i="1" s="1"/>
  <c r="K24" i="1"/>
  <c r="J12" i="1"/>
  <c r="D12" i="1" s="1"/>
  <c r="I201" i="1"/>
  <c r="I195" i="1" s="1"/>
  <c r="J193" i="1"/>
  <c r="J190" i="1" s="1"/>
  <c r="F49" i="1"/>
  <c r="D49" i="1" s="1"/>
  <c r="L232" i="1"/>
  <c r="L226" i="1" s="1"/>
  <c r="L193" i="1"/>
  <c r="L190" i="1" s="1"/>
  <c r="N195" i="1"/>
  <c r="F24" i="1"/>
  <c r="F16" i="1"/>
  <c r="F13" i="1" s="1"/>
  <c r="F34" i="1"/>
  <c r="L124" i="1"/>
  <c r="D124" i="1" s="1"/>
  <c r="M211" i="1"/>
  <c r="J195" i="1"/>
  <c r="O64" i="1"/>
  <c r="O14" i="1"/>
  <c r="D14" i="1" s="1"/>
  <c r="G109" i="1"/>
  <c r="D109" i="1" s="1"/>
  <c r="K139" i="1"/>
  <c r="D139" i="1" s="1"/>
  <c r="K193" i="1"/>
  <c r="K190" i="1" s="1"/>
  <c r="E193" i="1"/>
  <c r="E29" i="1"/>
  <c r="D29" i="1" s="1"/>
  <c r="F193" i="1"/>
  <c r="F190" i="1" s="1"/>
  <c r="H237" i="1"/>
  <c r="H226" i="1" s="1"/>
  <c r="H193" i="1"/>
  <c r="H190" i="1" s="1"/>
  <c r="H24" i="1"/>
  <c r="H16" i="1"/>
  <c r="F201" i="1"/>
  <c r="H195" i="1"/>
  <c r="G16" i="1"/>
  <c r="E227" i="1"/>
  <c r="D227" i="1" s="1"/>
  <c r="I232" i="1"/>
  <c r="L195" i="1"/>
  <c r="L10" i="1"/>
  <c r="O87" i="1"/>
  <c r="D87" i="1" s="1"/>
  <c r="H31" i="2"/>
  <c r="G79" i="1"/>
  <c r="D79" i="1" s="1"/>
  <c r="O52" i="2"/>
  <c r="P52" i="2"/>
  <c r="K195" i="1"/>
  <c r="O195" i="1"/>
  <c r="O10" i="1"/>
  <c r="G129" i="1"/>
  <c r="D129" i="1" s="1"/>
  <c r="K134" i="1"/>
  <c r="D134" i="1" s="1"/>
  <c r="Q6" i="2" l="1"/>
  <c r="H6" i="2" s="1"/>
  <c r="M11" i="1"/>
  <c r="M8" i="1" s="1"/>
  <c r="D19" i="1"/>
  <c r="D122" i="1"/>
  <c r="D201" i="1"/>
  <c r="D175" i="1"/>
  <c r="D232" i="1"/>
  <c r="D10" i="1"/>
  <c r="D64" i="1"/>
  <c r="E13" i="1"/>
  <c r="D242" i="1"/>
  <c r="D24" i="1"/>
  <c r="D164" i="1"/>
  <c r="L18" i="1"/>
  <c r="I11" i="1"/>
  <c r="I8" i="1" s="1"/>
  <c r="N6" i="2"/>
  <c r="H18" i="1"/>
  <c r="H52" i="2"/>
  <c r="S11" i="2"/>
  <c r="O193" i="1"/>
  <c r="O190" i="1" s="1"/>
  <c r="I13" i="1"/>
  <c r="H63" i="2"/>
  <c r="K11" i="1"/>
  <c r="K8" i="1" s="1"/>
  <c r="M190" i="1"/>
  <c r="N237" i="1"/>
  <c r="D237" i="1" s="1"/>
  <c r="L11" i="1"/>
  <c r="L8" i="1" s="1"/>
  <c r="N193" i="1"/>
  <c r="G18" i="1"/>
  <c r="O37" i="1"/>
  <c r="S14" i="2"/>
  <c r="H21" i="2"/>
  <c r="O84" i="1"/>
  <c r="D84" i="1" s="1"/>
  <c r="H11" i="1"/>
  <c r="H8" i="1" s="1"/>
  <c r="H13" i="1"/>
  <c r="O14" i="2"/>
  <c r="F11" i="1"/>
  <c r="F8" i="1" s="1"/>
  <c r="F18" i="1"/>
  <c r="E18" i="1"/>
  <c r="E190" i="1"/>
  <c r="E11" i="1"/>
  <c r="O9" i="1"/>
  <c r="D9" i="1" s="1"/>
  <c r="F195" i="1"/>
  <c r="K13" i="1"/>
  <c r="K119" i="1"/>
  <c r="D119" i="1" s="1"/>
  <c r="G13" i="1"/>
  <c r="G11" i="1"/>
  <c r="G8" i="1" s="1"/>
  <c r="J11" i="1"/>
  <c r="J8" i="1" s="1"/>
  <c r="J13" i="1"/>
  <c r="I226" i="1"/>
  <c r="E226" i="1"/>
  <c r="O16" i="1" l="1"/>
  <c r="D16" i="1" s="1"/>
  <c r="D37" i="1"/>
  <c r="D193" i="1"/>
  <c r="D195" i="1"/>
  <c r="N190" i="1"/>
  <c r="D190" i="1" s="1"/>
  <c r="N11" i="1"/>
  <c r="N8" i="1" s="1"/>
  <c r="K18" i="1"/>
  <c r="S7" i="2"/>
  <c r="S6" i="2" s="1"/>
  <c r="N226" i="1"/>
  <c r="D226" i="1" s="1"/>
  <c r="E8" i="1"/>
  <c r="O7" i="2"/>
  <c r="O34" i="1"/>
  <c r="O18" i="1" l="1"/>
  <c r="D18" i="1" s="1"/>
  <c r="D34" i="1"/>
  <c r="O6" i="2"/>
  <c r="O11" i="1"/>
  <c r="D11" i="1" s="1"/>
  <c r="O13" i="1"/>
  <c r="D13" i="1" s="1"/>
  <c r="O8" i="1" l="1"/>
  <c r="D8" i="1" s="1"/>
</calcChain>
</file>

<file path=xl/sharedStrings.xml><?xml version="1.0" encoding="utf-8"?>
<sst xmlns="http://schemas.openxmlformats.org/spreadsheetml/2006/main" count="699" uniqueCount="239">
  <si>
    <t>№№</t>
  </si>
  <si>
    <t>Источники финансирования</t>
  </si>
  <si>
    <t>Всего</t>
  </si>
  <si>
    <t>2015 год</t>
  </si>
  <si>
    <t>2016 год</t>
  </si>
  <si>
    <t>2017 год</t>
  </si>
  <si>
    <t>2018 год</t>
  </si>
  <si>
    <t>2019 год</t>
  </si>
  <si>
    <t>2020 год</t>
  </si>
  <si>
    <t>федеральный бюджет</t>
  </si>
  <si>
    <t>областной бюджет</t>
  </si>
  <si>
    <t>другие источники</t>
  </si>
  <si>
    <t xml:space="preserve">местный бюджет </t>
  </si>
  <si>
    <t>1.1.</t>
  </si>
  <si>
    <t>Содержание ливневой канализации</t>
  </si>
  <si>
    <t>2.1.</t>
  </si>
  <si>
    <t>Оплата лизинговых платежей за поставку транспортных средств.</t>
  </si>
  <si>
    <t>Оборудование подвижного пассажирского состава светодиодным табло для слабовидящих инвалидов и специальным звуковым сигналом для слабослышащих инвалидов</t>
  </si>
  <si>
    <t>2.2.</t>
  </si>
  <si>
    <t xml:space="preserve"> №№</t>
  </si>
  <si>
    <t>Координатор муниципальной  программы, координатор подпрограммы, участники муниципальной программы</t>
  </si>
  <si>
    <t>Код бюджетной классификации</t>
  </si>
  <si>
    <t>ГРБС</t>
  </si>
  <si>
    <t>РзПР</t>
  </si>
  <si>
    <t>ВР</t>
  </si>
  <si>
    <t>-</t>
  </si>
  <si>
    <t>Подпрограмма «Развитие улично-дорожной сети»</t>
  </si>
  <si>
    <t>Мероприятия по обеспечению безопасности дорожного движения</t>
  </si>
  <si>
    <t>УИМИЗ</t>
  </si>
  <si>
    <t xml:space="preserve"> </t>
  </si>
  <si>
    <t>Предотвращение дорожно-транспортных происшествий, вероятность гибели людей в которых наиболее высока</t>
  </si>
  <si>
    <t>Обновление парка автомобильного транспорта для перевозки пассажиров</t>
  </si>
  <si>
    <t>Расходы на осуществление муниципальными образованиями дорожной деятельности в отношении автомобильных дорог местного значения и сооружений на них (кредиторская задолженность)</t>
  </si>
  <si>
    <t>2.1.1.</t>
  </si>
  <si>
    <t>2.1.2.</t>
  </si>
  <si>
    <t>Оплата лизинговых платежей за поставку транспортных средств</t>
  </si>
  <si>
    <t>Управление ЖКХ</t>
  </si>
  <si>
    <t xml:space="preserve"> УИМИЗ</t>
  </si>
  <si>
    <t>Администрация города (отдел экономического развития);   УИМИЗ</t>
  </si>
  <si>
    <t>1.1.1.</t>
  </si>
  <si>
    <t>1.1.2.</t>
  </si>
  <si>
    <t>Ремонт и содержание автомобильных дорог местного значения и сооружений на них</t>
  </si>
  <si>
    <t>ВСЕГО по программе:</t>
  </si>
  <si>
    <t>2.1.3.</t>
  </si>
  <si>
    <t>2.1.4.</t>
  </si>
  <si>
    <t>2.2.1.</t>
  </si>
  <si>
    <t>Материально-техническое обеспечение транспортных средств</t>
  </si>
  <si>
    <t>Примечание:</t>
  </si>
  <si>
    <t>* Наименование муниципальной программы, подпрограммы, основного мероприятия</t>
  </si>
  <si>
    <r>
      <t xml:space="preserve">Расходы на осуществление муниципальными образованиями дорожной деятельности в отношении автомобильных дорог местного значения и сооружений на них </t>
    </r>
    <r>
      <rPr>
        <i/>
        <sz val="10"/>
        <color indexed="8"/>
        <rFont val="Times New Roman"/>
        <family val="1"/>
        <charset val="204"/>
      </rPr>
      <t>(кредиторская задолженность)</t>
    </r>
  </si>
  <si>
    <t>ЦСР  *</t>
  </si>
  <si>
    <t>015</t>
  </si>
  <si>
    <t>2.2.2.</t>
  </si>
  <si>
    <t>Управление ЖКХ, МКУ "Стройсервис"</t>
  </si>
  <si>
    <t>008</t>
  </si>
  <si>
    <t>0409</t>
  </si>
  <si>
    <t xml:space="preserve">Осуществление муниципальными образованиями дорожной деятельности в отношении автомобильных дорог местного значения и сооружений на них  </t>
  </si>
  <si>
    <t>Мероприятия по обеспечению безопасности дорожного движения в части погашения кредиторской задолженности</t>
  </si>
  <si>
    <t>0408</t>
  </si>
  <si>
    <t>Мероприятия государственной программы Российской Федерации "Доступная среда" на 2011-2020 годы</t>
  </si>
  <si>
    <t>Ремонт и содержание автомобильных дорог местного значения и сооружений на них в части погашения кредиторской задолженности</t>
  </si>
  <si>
    <t>0314</t>
  </si>
  <si>
    <t>1.1.4</t>
  </si>
  <si>
    <t>1.1.3.</t>
  </si>
  <si>
    <t>1.1.5</t>
  </si>
  <si>
    <t>1.1.6</t>
  </si>
  <si>
    <t>1.1.7</t>
  </si>
  <si>
    <t>1.1.8</t>
  </si>
  <si>
    <r>
      <t>Основное мероприятие "Обновление основных фондов организаций транспорта",</t>
    </r>
    <r>
      <rPr>
        <b/>
        <i/>
        <sz val="10"/>
        <color indexed="8"/>
        <rFont val="Times New Roman"/>
        <family val="1"/>
        <charset val="204"/>
      </rPr>
      <t xml:space="preserve"> в том числе:</t>
    </r>
  </si>
  <si>
    <r>
      <t xml:space="preserve">Основное мероприятие "Обеспечение безопасности дорожного движения", </t>
    </r>
    <r>
      <rPr>
        <b/>
        <i/>
        <sz val="10"/>
        <color indexed="8"/>
        <rFont val="Times New Roman"/>
        <family val="1"/>
        <charset val="204"/>
      </rPr>
      <t>в том числе:</t>
    </r>
  </si>
  <si>
    <r>
      <t xml:space="preserve">Основное мероприятие "Обеспечение транспортной доступности территории городского округа", </t>
    </r>
    <r>
      <rPr>
        <b/>
        <i/>
        <sz val="10"/>
        <color indexed="8"/>
        <rFont val="Times New Roman"/>
        <family val="1"/>
        <charset val="204"/>
      </rPr>
      <t>в том числе:</t>
    </r>
  </si>
  <si>
    <r>
      <t xml:space="preserve">Основное мероприятие "Обновление основных фондов организаций транспорта", </t>
    </r>
    <r>
      <rPr>
        <b/>
        <i/>
        <sz val="10"/>
        <color indexed="8"/>
        <rFont val="Times New Roman"/>
        <family val="1"/>
        <charset val="204"/>
      </rPr>
      <t>в том числе:</t>
    </r>
  </si>
  <si>
    <r>
      <t>Основное мероприятие "Обеспечение безопасности дорожного движения"</t>
    </r>
    <r>
      <rPr>
        <b/>
        <i/>
        <sz val="10"/>
        <color indexed="8"/>
        <rFont val="Times New Roman"/>
        <family val="1"/>
        <charset val="204"/>
      </rPr>
      <t>, в том числе:</t>
    </r>
  </si>
  <si>
    <t>1.1.3</t>
  </si>
  <si>
    <t>1.1.9</t>
  </si>
  <si>
    <t>519902&lt; **&gt;</t>
  </si>
  <si>
    <t>5120100001&lt; **&gt;</t>
  </si>
  <si>
    <t>5120104160&lt; **&gt;</t>
  </si>
  <si>
    <t>2.2.3.</t>
  </si>
  <si>
    <r>
      <t xml:space="preserve">Управление  по ЖКХ и благоустройству администрации г. Свободного  </t>
    </r>
    <r>
      <rPr>
        <b/>
        <i/>
        <sz val="8"/>
        <color indexed="8"/>
        <rFont val="Times New Roman"/>
        <family val="1"/>
        <charset val="204"/>
      </rPr>
      <t>(далее- Управление ЖКХ)</t>
    </r>
  </si>
  <si>
    <r>
      <t xml:space="preserve">Управление  по использованию муниципального имущества и землепользованию </t>
    </r>
    <r>
      <rPr>
        <b/>
        <i/>
        <sz val="8"/>
        <color indexed="8"/>
        <rFont val="Times New Roman"/>
        <family val="1"/>
        <charset val="204"/>
      </rPr>
      <t>(далее- УИМИЗ)</t>
    </r>
  </si>
  <si>
    <t>Администрация города (отдел экономического развития)</t>
  </si>
  <si>
    <t>001</t>
  </si>
  <si>
    <t>УИМИЗ, Управление ЖКХ, администрация</t>
  </si>
  <si>
    <t>администрация</t>
  </si>
  <si>
    <t xml:space="preserve">5120303100&lt; **&gt;                </t>
  </si>
  <si>
    <t>51203L0270&lt; **&gt;</t>
  </si>
  <si>
    <t>1.1.10</t>
  </si>
  <si>
    <t>Оплата лизинговых платежей за приобретаемые в муниципальную собственность транспортные средства</t>
  </si>
  <si>
    <t>51.1.01.04540</t>
  </si>
  <si>
    <t>5110100001&lt; **&gt;  51.1.01.04140</t>
  </si>
  <si>
    <t>5110100002&lt; **&gt; 51.1.01.04150</t>
  </si>
  <si>
    <t>51101S7480&lt; **&gt;   51.1.01.S7480</t>
  </si>
  <si>
    <t>51.1.01.04240</t>
  </si>
  <si>
    <t>5119901*   5110105200&lt; **&gt;; 51.1.01.04520</t>
  </si>
  <si>
    <t>5119903* 5110105220&lt; **&gt;; 51.1.01.04530</t>
  </si>
  <si>
    <t>51.1.01.04250</t>
  </si>
  <si>
    <t>51.2.0000000</t>
  </si>
  <si>
    <t>51.2.01.00000</t>
  </si>
  <si>
    <t>51.00000000</t>
  </si>
  <si>
    <t>51.1.0000000</t>
  </si>
  <si>
    <t>51.2.000000</t>
  </si>
  <si>
    <t>51.1.01.00000</t>
  </si>
  <si>
    <t>008,015,001</t>
  </si>
  <si>
    <t>51.2.02.04260</t>
  </si>
  <si>
    <t>1.1.11</t>
  </si>
  <si>
    <t>Разработка проекта организации дорожного движения, схемы дислокации дорожных знаков и разметки уличной дорожной сети</t>
  </si>
  <si>
    <t>МКУ "Стройсервис"</t>
  </si>
  <si>
    <t>1.1.12</t>
  </si>
  <si>
    <t>Разработка комплексной программы развития транспортной инфраструктуры</t>
  </si>
  <si>
    <t>51.1.01.04300</t>
  </si>
  <si>
    <t>51.1.01.04310</t>
  </si>
  <si>
    <t>1.1.13</t>
  </si>
  <si>
    <t>51.1.01.04320</t>
  </si>
  <si>
    <t>2.1.5.</t>
  </si>
  <si>
    <t>Приобретение комплексно-уборочных машин в сфере дорожной деятельности</t>
  </si>
  <si>
    <t>1.1.14</t>
  </si>
  <si>
    <t>001,008,  015</t>
  </si>
  <si>
    <t>0314,   0408,</t>
  </si>
  <si>
    <t>51.2.00.00000</t>
  </si>
  <si>
    <t>2021 год</t>
  </si>
  <si>
    <t>2022 год</t>
  </si>
  <si>
    <t>2023 год</t>
  </si>
  <si>
    <t>2024 год</t>
  </si>
  <si>
    <t>2025 год</t>
  </si>
  <si>
    <t>1.1.15</t>
  </si>
  <si>
    <t>Проведение аварийно-восстановительных работ, связанных с ликвидацией последствий чрезвычайной ситуации, вызванной обрушением пролетных строений путепровода по улице Михайло-Чесноковская за счет средств резервного фонда администрации города Свободного</t>
  </si>
  <si>
    <t>1.1.16</t>
  </si>
  <si>
    <t>1.1.17</t>
  </si>
  <si>
    <t>Расходы на производство обмерных и обследовательских работ автодорожных мостов</t>
  </si>
  <si>
    <t>1.1.18</t>
  </si>
  <si>
    <t>Основное мероприятие "Обеспечение безопасного доступа граждан из центрального в залинейный район города Свободного через Транссибирскую железнодорожную магистраль"</t>
  </si>
  <si>
    <t>1.2.</t>
  </si>
  <si>
    <t>1.2.1.</t>
  </si>
  <si>
    <t>Обустройство автомобильных дорог и обеспечение условий для безопасного дорожного движения на территории Амурской области</t>
  </si>
  <si>
    <t>1.1.19</t>
  </si>
  <si>
    <t>РЕСУРСНОЕ ОБЕСПЕЧЕНИЕ И ПРОГНОЗНАЯ (СПРАВОЧНАЯ) ОЦЕНКА РАСХОДОВ НА РЕАЛИЗАЦИЮ МЕРОПРИЯТИЙ</t>
  </si>
  <si>
    <t>51.1.01.04340</t>
  </si>
  <si>
    <t>51.1.01.04570</t>
  </si>
  <si>
    <t>51.1.01.S0180</t>
  </si>
  <si>
    <t>51.1.01.04600</t>
  </si>
  <si>
    <t>51.2.01.04330</t>
  </si>
  <si>
    <t>51.2.02.00000</t>
  </si>
  <si>
    <t>51.1.01.04350</t>
  </si>
  <si>
    <t>Реконструкция транспортной развязки ул. Литвиновская - ул. 40 лет Октября</t>
  </si>
  <si>
    <t>51.1.01.04610</t>
  </si>
  <si>
    <t>1.1.20</t>
  </si>
  <si>
    <t>1.1.21</t>
  </si>
  <si>
    <t>Осуществление экспертизы и технического надзора за ремонтом улично-дорожной сети</t>
  </si>
  <si>
    <t xml:space="preserve">Осуществление экспертизы и технического надзора за ремонтом улично-дорожной сети </t>
  </si>
  <si>
    <t>Субсидия на покрытие убытков, возникающих в результате регулярных перевозок пассажиров по муниципальным социально-значимым маршрутам</t>
  </si>
  <si>
    <t>Возмещение затрат, связанных с усилением, укреплением, восстановлением автомобильных дорог и иные расходы, связанные с перевозкой всех необходимых грузов и проезда любого вида транспортных средств, задействованных при строительстве объектов Этапа 4.1, Этапа 4.2. в составе стройки "Магистральный газопровод "Сила Сибири"".</t>
  </si>
  <si>
    <t>51.1.02.00000</t>
  </si>
  <si>
    <t>1.2.1</t>
  </si>
  <si>
    <t>2.1.6.</t>
  </si>
  <si>
    <t>Приобретение передвижного поста весового контроля</t>
  </si>
  <si>
    <t>51.2.01.04370</t>
  </si>
  <si>
    <t>Изготовление проектно-сметной документации по ремонту автомобильных дорог общего пользования местного значения города Свободного</t>
  </si>
  <si>
    <t>51.1.01.04380</t>
  </si>
  <si>
    <t>51.1.01.04420</t>
  </si>
  <si>
    <t>1.1.22</t>
  </si>
  <si>
    <t>1.2.2</t>
  </si>
  <si>
    <t>1.2.3</t>
  </si>
  <si>
    <t>Финансовое обеспечение дорожной деятельности в части софинансирования средств местного бюджета</t>
  </si>
  <si>
    <t>1.2.2.</t>
  </si>
  <si>
    <t>1.2.3.</t>
  </si>
  <si>
    <t>2.</t>
  </si>
  <si>
    <t xml:space="preserve">Финансовое обеспечение дорожной деятельности в части софинансирования за счет средств местного бюджета </t>
  </si>
  <si>
    <t>Восстановление уличного освещения на территории города Свободного</t>
  </si>
  <si>
    <t>Управление ЖКХ МКУ "Стройсервис"</t>
  </si>
  <si>
    <t>Разработка проектно-сметной документации на реконструкцию автодорожных мостов г. Свободного</t>
  </si>
  <si>
    <t>Организация искусственных дорожных сооружений (ледовая переправа).</t>
  </si>
  <si>
    <t xml:space="preserve"> Мероприятия по обеспечению безопасности дорожного движения в части погашения кредиторской задолженности</t>
  </si>
  <si>
    <t>Инструментальная диагностика автомобильных дорог общего пользования местного значения города Свободного</t>
  </si>
  <si>
    <t>Реконструкция автодорожного путепровода на пересечение автомобильной дороги  улицы Михайло-Чесноковская город Свободный с железнодорожным полотном на 7806 км ПК 10</t>
  </si>
  <si>
    <t>Финансовое обеспечение дорожной деятельности</t>
  </si>
  <si>
    <t>Подпрограмма 
«Развитие транспортного комплекса»</t>
  </si>
  <si>
    <t>Муниципальная  программа «Развитие транспортной системы города Свободного»</t>
  </si>
  <si>
    <t>Расходы на проведение открытых конкурсов для организации выполнения работ, связанных с осуществлением регулярных перевозок пассажиров по регулируемым тарифам на муниципальных маршрутах г. Свободного</t>
  </si>
  <si>
    <t>2.2.4</t>
  </si>
  <si>
    <t>51.2.02.04690</t>
  </si>
  <si>
    <t>2.2.4.</t>
  </si>
  <si>
    <t>1.2.4</t>
  </si>
  <si>
    <t>51.1.02.04660 (***)</t>
  </si>
  <si>
    <t xml:space="preserve"> 51.1.02.53900 (***)</t>
  </si>
  <si>
    <t xml:space="preserve"> 51.1.02.5390F (***)</t>
  </si>
  <si>
    <t>1.2.4.</t>
  </si>
  <si>
    <t xml:space="preserve">51.1.02.04120;  </t>
  </si>
  <si>
    <t xml:space="preserve">51.1.02.04560 </t>
  </si>
  <si>
    <t>1.2.5.</t>
  </si>
  <si>
    <t>1.2.5</t>
  </si>
  <si>
    <t>МКУ "Стройсервис", Управление по ЖКХ и благоустройству</t>
  </si>
  <si>
    <t>1.1.23</t>
  </si>
  <si>
    <t>51.1.01.04720</t>
  </si>
  <si>
    <t>1.1.24</t>
  </si>
  <si>
    <t>Капитальный ремонт автомобильных дорог общего пользования местного значения города Свободного</t>
  </si>
  <si>
    <t>51.1.01.04700</t>
  </si>
  <si>
    <t>1.1.25</t>
  </si>
  <si>
    <t>Управление по ЖКХ и благоустройству , МКУ "Стройсервис"</t>
  </si>
  <si>
    <t>Ресурсное обеспечение, тыс. рублей</t>
  </si>
  <si>
    <t>Реконструкция автодорожного путепровода на пересечение автомобильной дороги  улицы Михайло-Чесноковская город Свободный с железнодорожным полотном на 7806 км ПК 10 (экспертное сопровождение, авторский надзор, строительный надзор)</t>
  </si>
  <si>
    <t>(***) Распределение бюджетных  ассигнований на 2020-2021 годы  в связи с внесением изменений от 17.11.2020 №243 в Приказ Министерства финансов Амурской области от 23.10.2013 № 240</t>
  </si>
  <si>
    <t>*  Распределение бюджетных ассигнований на 2015 год указано согласно таблице соответствия изменённых кодов бюджетной классификации в части целевых статей расходов городского бюджета на 2016 год, размещенной на портале администрации города Cвободного в информационно-телекоммуникационной сети "Интернет" по адресу: www.svobnews.amur.ru</t>
  </si>
  <si>
    <t xml:space="preserve"> &lt; **&gt;   Распределение бюджетных ассигнований на 2017 год указано согласно таблице соответствия изменённых кодов бюджетной классификации в части целевых статей расходов городского бюджета на 2017 год и плановый период 2018 и 2019 годы к целевым статьям, применяемым в 2016 году, размещенной на портале администрации города Cвободного в информационно-телекоммуникационной сети "Интернет" по адресу: www.svobnews.amur.ru. Коды 2016 года разместить с символом &lt; **&gt;</t>
  </si>
  <si>
    <t>* Наименование муниципальной программы, подпрограммы, основного мероприятия, мероприятия</t>
  </si>
  <si>
    <t>51.1.01.04730</t>
  </si>
  <si>
    <t>1.1.26</t>
  </si>
  <si>
    <t xml:space="preserve">  МКУ "Стройсервис"</t>
  </si>
  <si>
    <t>51.1.01.04190</t>
  </si>
  <si>
    <t xml:space="preserve">Мероприятия по разработке проектно-сметной документации по строительству, реконструкции автомобильных дорог общего пользования местного значения города Свободного </t>
  </si>
  <si>
    <t>Мероприятия по разработке проектно-сметной документации по строительству, реконструкции автомобильных дорог общего пользования местного значения города Свободного</t>
  </si>
  <si>
    <t>Исполнение судебных актов по обращению взыскания на средства бюджета муниципального образования по денежным обязательствам , возникшим в связи с выполнением условий муниципальных контрактов , предусматривающих осуществление дорожной деятельности</t>
  </si>
  <si>
    <t>Реконструкция уличного освещения по ул. Ленина от ул. Малиновского до ул. Амурская г. Свободный Амурская область</t>
  </si>
  <si>
    <t>Материально- техническое обеспечения транспортных средств</t>
  </si>
  <si>
    <t>Организация искусственных дорожных сооружений (ледовая переправа)</t>
  </si>
  <si>
    <t>Приведение в нормативное транспортно-эксплуатационное состояние улично-дорожной сети и проездов к дворовым территориям многоквартирных домов города Свободного</t>
  </si>
  <si>
    <t>1.1.27</t>
  </si>
  <si>
    <t>Мероприятия на оказание услуг по разработке документации по развитию системы сбора и отведения поверхностных сточных вод на территории города Свободного с развитием (обновлением баз данных) муниципальной геоинформационной системы инженерной инфраструктуры ливневой канализации</t>
  </si>
  <si>
    <t>51.1.01.05985</t>
  </si>
  <si>
    <t>1.1.28</t>
  </si>
  <si>
    <t>МУНИЦИПАЛЬНОЙ ПРОГРАММЫ ИЗ РАЗЛИЧНЫХ ИСТОЧНИКОВ ФИНАНСИРОВАНИЯ</t>
  </si>
  <si>
    <t>Оценка расходов, тыс. рублей</t>
  </si>
  <si>
    <t>Муниципальная программа «Развитие транспортной системы города Свободного»</t>
  </si>
  <si>
    <t>Подпрограмма 
«Развитие улично-дорожной сети»</t>
  </si>
  <si>
    <t xml:space="preserve">Осуществление муниципальными образованиями дорожной деятельности в отношении автомобильных дорог местного значения и сооружений на них </t>
  </si>
  <si>
    <t>Реконструкция автодорожного путепровода на пересечение автомобильной дороги улицы Михайло-Чесноковская город Свободный с железнодорожным полотном на 7806 км ПК 10 (экспертное сопровождение, авторский надзор, строительный надзор)</t>
  </si>
  <si>
    <t>Реконструкция автодорожного путепровода на пересечение автомобильной дороги улицы Михайло-Чесноковская город Свободный с железнодорожным полотном на 7806 км ПК 10</t>
  </si>
  <si>
    <t>Финансирование дорожной деятельности в отношении автомобильных дорог общего пользования регионального или межмуниципального, местного значения за счет средств резервного фонда Правительства Российской Федерации</t>
  </si>
  <si>
    <t>1.1.29</t>
  </si>
  <si>
    <t>Расходы на обустройство остановок для школьных маршрутов, а также освещение улично-дорожной сети населенных пунктов Амурской области</t>
  </si>
  <si>
    <t>51.1.01.S1270</t>
  </si>
  <si>
    <t>2026 год</t>
  </si>
  <si>
    <t>2027 год</t>
  </si>
  <si>
    <t>2028 год</t>
  </si>
  <si>
    <t>2029 год</t>
  </si>
  <si>
    <t>2030 год</t>
  </si>
  <si>
    <t>РЕСУРСНОЕ ОБЕСПЕЧЕНИЕ РЕАЛИЗАЦИИ МУНИЦИПАЛЬНОЙ ПРОГРАММЫ ЗА СЧЕТ СРЕДСТВ БЮДЖЕТА ГОРОДА СВОБОДНОГО</t>
  </si>
  <si>
    <t xml:space="preserve">Приложение № 3
 к муниципальной программе «Развитие транспортной системы города Свободного»
</t>
  </si>
  <si>
    <t xml:space="preserve">Приложение № 2 
к муниципальной программе «Развитие транспортной системы города Свободного»
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</si>
</sst>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"/>
  </numFmts>
  <fonts count="30" x14ac:knownFonts="1">
    <font>
      <sz val="11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sz val="13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i/>
      <sz val="10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b/>
      <i/>
      <sz val="10"/>
      <color indexed="8"/>
      <name val="Times New Roman"/>
      <family val="1"/>
      <charset val="204"/>
    </font>
    <font>
      <b/>
      <sz val="8"/>
      <color indexed="8"/>
      <name val="Times New Roman"/>
      <family val="1"/>
      <charset val="204"/>
    </font>
    <font>
      <b/>
      <i/>
      <sz val="8"/>
      <color indexed="8"/>
      <name val="Times New Roman"/>
      <family val="1"/>
      <charset val="204"/>
    </font>
    <font>
      <b/>
      <sz val="12"/>
      <color indexed="8"/>
      <name val="Calibri"/>
      <family val="2"/>
      <charset val="204"/>
    </font>
    <font>
      <b/>
      <sz val="11"/>
      <name val="Times New Roman"/>
      <family val="1"/>
      <charset val="204"/>
    </font>
    <font>
      <sz val="8"/>
      <name val="Calibri"/>
      <family val="2"/>
      <charset val="204"/>
    </font>
    <font>
      <sz val="11"/>
      <name val="Calibri"/>
      <family val="2"/>
      <charset val="204"/>
    </font>
    <font>
      <sz val="11"/>
      <color indexed="8"/>
      <name val="Calibri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theme="1"/>
      <name val="Calibri"/>
      <family val="2"/>
      <charset val="204"/>
    </font>
    <font>
      <sz val="9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CCFFFF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3">
    <xf numFmtId="0" fontId="0" fillId="0" borderId="0" xfId="0"/>
    <xf numFmtId="164" fontId="22" fillId="2" borderId="1" xfId="0" applyNumberFormat="1" applyFont="1" applyFill="1" applyBorder="1" applyAlignment="1">
      <alignment horizontal="center" vertical="center"/>
    </xf>
    <xf numFmtId="164" fontId="23" fillId="2" borderId="1" xfId="0" applyNumberFormat="1" applyFont="1" applyFill="1" applyBorder="1" applyAlignment="1">
      <alignment horizontal="center" vertical="center" wrapText="1"/>
    </xf>
    <xf numFmtId="164" fontId="9" fillId="2" borderId="1" xfId="0" applyNumberFormat="1" applyFont="1" applyFill="1" applyBorder="1" applyAlignment="1">
      <alignment horizontal="right" vertical="center" wrapText="1"/>
    </xf>
    <xf numFmtId="164" fontId="24" fillId="2" borderId="1" xfId="0" applyNumberFormat="1" applyFont="1" applyFill="1" applyBorder="1" applyAlignment="1">
      <alignment horizontal="right" vertical="center" wrapText="1"/>
    </xf>
    <xf numFmtId="0" fontId="0" fillId="2" borderId="0" xfId="0" applyFill="1"/>
    <xf numFmtId="164" fontId="7" fillId="2" borderId="1" xfId="0" applyNumberFormat="1" applyFont="1" applyFill="1" applyBorder="1" applyAlignment="1">
      <alignment horizontal="right" vertical="center" wrapText="1"/>
    </xf>
    <xf numFmtId="164" fontId="25" fillId="2" borderId="1" xfId="0" applyNumberFormat="1" applyFont="1" applyFill="1" applyBorder="1" applyAlignment="1">
      <alignment horizontal="right" vertical="center" wrapText="1"/>
    </xf>
    <xf numFmtId="164" fontId="8" fillId="2" borderId="1" xfId="0" applyNumberFormat="1" applyFont="1" applyFill="1" applyBorder="1" applyAlignment="1">
      <alignment horizontal="right" vertical="center" wrapText="1"/>
    </xf>
    <xf numFmtId="0" fontId="13" fillId="2" borderId="0" xfId="0" applyFont="1" applyFill="1"/>
    <xf numFmtId="164" fontId="6" fillId="2" borderId="1" xfId="0" applyNumberFormat="1" applyFont="1" applyFill="1" applyBorder="1" applyAlignment="1">
      <alignment horizontal="right" vertical="center" wrapText="1"/>
    </xf>
    <xf numFmtId="49" fontId="7" fillId="2" borderId="1" xfId="0" applyNumberFormat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left" vertical="center" wrapText="1"/>
    </xf>
    <xf numFmtId="0" fontId="7" fillId="2" borderId="1" xfId="0" applyFont="1" applyFill="1" applyBorder="1" applyAlignment="1">
      <alignment horizontal="center" vertical="center" wrapText="1"/>
    </xf>
    <xf numFmtId="164" fontId="9" fillId="2" borderId="1" xfId="0" applyNumberFormat="1" applyFont="1" applyFill="1" applyBorder="1" applyAlignment="1">
      <alignment horizontal="center" vertical="center" wrapText="1"/>
    </xf>
    <xf numFmtId="164" fontId="7" fillId="2" borderId="1" xfId="0" applyNumberFormat="1" applyFont="1" applyFill="1" applyBorder="1" applyAlignment="1">
      <alignment horizontal="center" vertical="center"/>
    </xf>
    <xf numFmtId="164" fontId="7" fillId="2" borderId="1" xfId="0" applyNumberFormat="1" applyFont="1" applyFill="1" applyBorder="1" applyAlignment="1">
      <alignment horizontal="center" vertical="center" wrapText="1"/>
    </xf>
    <xf numFmtId="49" fontId="7" fillId="2" borderId="2" xfId="0" applyNumberFormat="1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17" fillId="2" borderId="0" xfId="0" applyFont="1" applyFill="1"/>
    <xf numFmtId="49" fontId="11" fillId="2" borderId="1" xfId="0" applyNumberFormat="1" applyFont="1" applyFill="1" applyBorder="1" applyAlignment="1">
      <alignment horizontal="justify" vertical="center" wrapText="1"/>
    </xf>
    <xf numFmtId="49" fontId="7" fillId="2" borderId="5" xfId="0" applyNumberFormat="1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left" vertical="center" wrapText="1"/>
    </xf>
    <xf numFmtId="164" fontId="25" fillId="2" borderId="1" xfId="0" applyNumberFormat="1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left" vertical="center" wrapText="1"/>
    </xf>
    <xf numFmtId="0" fontId="25" fillId="2" borderId="1" xfId="0" applyFont="1" applyFill="1" applyBorder="1" applyAlignment="1">
      <alignment horizontal="left" vertical="center" wrapText="1"/>
    </xf>
    <xf numFmtId="0" fontId="9" fillId="2" borderId="1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20" fillId="2" borderId="0" xfId="0" applyFont="1" applyFill="1"/>
    <xf numFmtId="0" fontId="7" fillId="2" borderId="2" xfId="0" applyFont="1" applyFill="1" applyBorder="1" applyAlignment="1">
      <alignment horizontal="left" vertical="center" wrapText="1"/>
    </xf>
    <xf numFmtId="49" fontId="0" fillId="2" borderId="0" xfId="0" applyNumberFormat="1" applyFill="1" applyAlignment="1">
      <alignment horizontal="center" vertical="center"/>
    </xf>
    <xf numFmtId="0" fontId="0" fillId="2" borderId="0" xfId="0" applyFill="1" applyAlignment="1">
      <alignment horizontal="left" vertical="center"/>
    </xf>
    <xf numFmtId="0" fontId="1" fillId="2" borderId="0" xfId="0" applyFont="1" applyFill="1" applyAlignment="1">
      <alignment vertical="center"/>
    </xf>
    <xf numFmtId="49" fontId="1" fillId="2" borderId="0" xfId="0" applyNumberFormat="1" applyFont="1" applyFill="1" applyAlignment="1">
      <alignment horizontal="center" vertical="center"/>
    </xf>
    <xf numFmtId="49" fontId="5" fillId="2" borderId="1" xfId="0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top" wrapText="1"/>
    </xf>
    <xf numFmtId="0" fontId="26" fillId="2" borderId="1" xfId="0" applyFont="1" applyFill="1" applyBorder="1" applyAlignment="1">
      <alignment horizontal="center" vertical="center" wrapText="1"/>
    </xf>
    <xf numFmtId="0" fontId="0" fillId="2" borderId="0" xfId="0" applyFill="1" applyAlignment="1">
      <alignment vertical="center"/>
    </xf>
    <xf numFmtId="0" fontId="26" fillId="2" borderId="1" xfId="0" applyFont="1" applyFill="1" applyBorder="1" applyAlignment="1">
      <alignment horizontal="center" vertical="top" wrapText="1"/>
    </xf>
    <xf numFmtId="49" fontId="3" fillId="2" borderId="1" xfId="0" applyNumberFormat="1" applyFont="1" applyFill="1" applyBorder="1" applyAlignment="1">
      <alignment horizontal="center" vertical="center" wrapText="1"/>
    </xf>
    <xf numFmtId="49" fontId="6" fillId="2" borderId="1" xfId="0" applyNumberFormat="1" applyFont="1" applyFill="1" applyBorder="1" applyAlignment="1">
      <alignment horizontal="center" vertical="center" wrapText="1"/>
    </xf>
    <xf numFmtId="0" fontId="5" fillId="2" borderId="0" xfId="0" applyFont="1" applyFill="1"/>
    <xf numFmtId="0" fontId="21" fillId="2" borderId="0" xfId="0" applyFont="1" applyFill="1"/>
    <xf numFmtId="0" fontId="1" fillId="2" borderId="0" xfId="0" applyFont="1" applyFill="1" applyAlignment="1">
      <alignment vertical="center" wrapText="1"/>
    </xf>
    <xf numFmtId="0" fontId="27" fillId="2" borderId="0" xfId="0" applyFont="1" applyFill="1"/>
    <xf numFmtId="49" fontId="1" fillId="2" borderId="0" xfId="0" applyNumberFormat="1" applyFont="1" applyFill="1"/>
    <xf numFmtId="49" fontId="21" fillId="2" borderId="0" xfId="0" applyNumberFormat="1" applyFont="1" applyFill="1"/>
    <xf numFmtId="0" fontId="21" fillId="2" borderId="0" xfId="0" applyFont="1" applyFill="1" applyAlignment="1">
      <alignment horizontal="left"/>
    </xf>
    <xf numFmtId="164" fontId="21" fillId="2" borderId="0" xfId="0" applyNumberFormat="1" applyFont="1" applyFill="1"/>
    <xf numFmtId="0" fontId="5" fillId="2" borderId="1" xfId="0" applyFont="1" applyFill="1" applyBorder="1" applyAlignment="1">
      <alignment horizontal="left" vertical="center" wrapText="1"/>
    </xf>
    <xf numFmtId="164" fontId="5" fillId="2" borderId="1" xfId="0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164" fontId="6" fillId="2" borderId="1" xfId="0" applyNumberFormat="1" applyFont="1" applyFill="1" applyBorder="1" applyAlignment="1">
      <alignment horizontal="center" vertical="center" wrapText="1"/>
    </xf>
    <xf numFmtId="164" fontId="24" fillId="2" borderId="1" xfId="0" applyNumberFormat="1" applyFont="1" applyFill="1" applyBorder="1" applyAlignment="1">
      <alignment horizontal="center" vertical="center" wrapText="1"/>
    </xf>
    <xf numFmtId="164" fontId="6" fillId="2" borderId="1" xfId="0" applyNumberFormat="1" applyFont="1" applyFill="1" applyBorder="1" applyAlignment="1">
      <alignment horizontal="center" vertical="center"/>
    </xf>
    <xf numFmtId="164" fontId="24" fillId="2" borderId="1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49" fontId="15" fillId="2" borderId="1" xfId="0" applyNumberFormat="1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164" fontId="23" fillId="2" borderId="1" xfId="0" applyNumberFormat="1" applyFont="1" applyFill="1" applyBorder="1" applyAlignment="1">
      <alignment horizontal="center" vertical="center"/>
    </xf>
    <xf numFmtId="164" fontId="7" fillId="2" borderId="2" xfId="0" applyNumberFormat="1" applyFont="1" applyFill="1" applyBorder="1" applyAlignment="1">
      <alignment horizontal="center" vertical="center"/>
    </xf>
    <xf numFmtId="164" fontId="7" fillId="2" borderId="2" xfId="0" applyNumberFormat="1" applyFont="1" applyFill="1" applyBorder="1" applyAlignment="1">
      <alignment horizontal="center" vertical="center" wrapText="1"/>
    </xf>
    <xf numFmtId="49" fontId="2" fillId="2" borderId="0" xfId="0" applyNumberFormat="1" applyFont="1" applyFill="1" applyAlignment="1">
      <alignment horizontal="right"/>
    </xf>
    <xf numFmtId="0" fontId="1" fillId="2" borderId="0" xfId="0" applyFont="1" applyFill="1"/>
    <xf numFmtId="0" fontId="1" fillId="2" borderId="0" xfId="0" applyFont="1" applyFill="1" applyAlignment="1">
      <alignment horizontal="left"/>
    </xf>
    <xf numFmtId="164" fontId="1" fillId="2" borderId="0" xfId="0" applyNumberFormat="1" applyFont="1" applyFill="1"/>
    <xf numFmtId="0" fontId="27" fillId="2" borderId="0" xfId="0" applyFont="1" applyFill="1" applyAlignment="1">
      <alignment horizontal="center" vertical="center"/>
    </xf>
    <xf numFmtId="49" fontId="9" fillId="3" borderId="1" xfId="0" applyNumberFormat="1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left" vertical="center" wrapText="1"/>
    </xf>
    <xf numFmtId="164" fontId="9" fillId="3" borderId="1" xfId="0" applyNumberFormat="1" applyFont="1" applyFill="1" applyBorder="1" applyAlignment="1">
      <alignment horizontal="right" vertical="center" wrapText="1"/>
    </xf>
    <xf numFmtId="164" fontId="6" fillId="3" borderId="1" xfId="0" applyNumberFormat="1" applyFont="1" applyFill="1" applyBorder="1" applyAlignment="1">
      <alignment horizontal="right" vertical="center" wrapText="1"/>
    </xf>
    <xf numFmtId="164" fontId="24" fillId="3" borderId="1" xfId="0" applyNumberFormat="1" applyFont="1" applyFill="1" applyBorder="1" applyAlignment="1">
      <alignment horizontal="right" vertical="center" wrapText="1"/>
    </xf>
    <xf numFmtId="0" fontId="6" fillId="4" borderId="1" xfId="0" applyFont="1" applyFill="1" applyBorder="1" applyAlignment="1">
      <alignment horizontal="left" vertical="center" wrapText="1"/>
    </xf>
    <xf numFmtId="164" fontId="9" fillId="4" borderId="1" xfId="0" applyNumberFormat="1" applyFont="1" applyFill="1" applyBorder="1" applyAlignment="1">
      <alignment horizontal="right" vertical="center" wrapText="1"/>
    </xf>
    <xf numFmtId="164" fontId="24" fillId="4" borderId="1" xfId="0" applyNumberFormat="1" applyFont="1" applyFill="1" applyBorder="1" applyAlignment="1">
      <alignment horizontal="right" vertical="center" wrapText="1"/>
    </xf>
    <xf numFmtId="164" fontId="6" fillId="4" borderId="1" xfId="0" applyNumberFormat="1" applyFont="1" applyFill="1" applyBorder="1" applyAlignment="1">
      <alignment horizontal="right" vertical="center" wrapText="1"/>
    </xf>
    <xf numFmtId="0" fontId="9" fillId="4" borderId="1" xfId="0" applyFont="1" applyFill="1" applyBorder="1" applyAlignment="1">
      <alignment horizontal="left" vertical="center" wrapText="1"/>
    </xf>
    <xf numFmtId="49" fontId="6" fillId="3" borderId="1" xfId="0" applyNumberFormat="1" applyFont="1" applyFill="1" applyBorder="1" applyAlignment="1">
      <alignment horizontal="center" vertical="center" wrapText="1"/>
    </xf>
    <xf numFmtId="49" fontId="18" fillId="3" borderId="4" xfId="0" applyNumberFormat="1" applyFont="1" applyFill="1" applyBorder="1" applyAlignment="1">
      <alignment horizontal="left" vertical="center" wrapText="1"/>
    </xf>
    <xf numFmtId="0" fontId="6" fillId="3" borderId="1" xfId="0" applyFont="1" applyFill="1" applyBorder="1" applyAlignment="1">
      <alignment horizontal="left" vertical="center" wrapText="1"/>
    </xf>
    <xf numFmtId="0" fontId="6" fillId="3" borderId="1" xfId="0" applyFont="1" applyFill="1" applyBorder="1" applyAlignment="1">
      <alignment horizontal="center" vertical="center" wrapText="1"/>
    </xf>
    <xf numFmtId="164" fontId="6" fillId="3" borderId="1" xfId="0" applyNumberFormat="1" applyFont="1" applyFill="1" applyBorder="1" applyAlignment="1">
      <alignment horizontal="center" vertical="center" wrapText="1"/>
    </xf>
    <xf numFmtId="164" fontId="24" fillId="3" borderId="1" xfId="0" applyNumberFormat="1" applyFont="1" applyFill="1" applyBorder="1" applyAlignment="1">
      <alignment horizontal="center" vertical="center" wrapText="1"/>
    </xf>
    <xf numFmtId="164" fontId="6" fillId="3" borderId="1" xfId="0" applyNumberFormat="1" applyFont="1" applyFill="1" applyBorder="1" applyAlignment="1">
      <alignment horizontal="center" vertical="center"/>
    </xf>
    <xf numFmtId="164" fontId="24" fillId="3" borderId="1" xfId="0" applyNumberFormat="1" applyFont="1" applyFill="1" applyBorder="1" applyAlignment="1">
      <alignment horizontal="center" vertical="center"/>
    </xf>
    <xf numFmtId="0" fontId="15" fillId="3" borderId="5" xfId="0" applyFont="1" applyFill="1" applyBorder="1" applyAlignment="1">
      <alignment horizontal="left" vertical="center" wrapText="1"/>
    </xf>
    <xf numFmtId="1" fontId="6" fillId="3" borderId="1" xfId="0" applyNumberFormat="1" applyFont="1" applyFill="1" applyBorder="1" applyAlignment="1">
      <alignment horizontal="left" vertical="center" wrapText="1"/>
    </xf>
    <xf numFmtId="49" fontId="12" fillId="3" borderId="4" xfId="0" applyNumberFormat="1" applyFont="1" applyFill="1" applyBorder="1" applyAlignment="1">
      <alignment horizontal="left" vertical="center" wrapText="1"/>
    </xf>
    <xf numFmtId="0" fontId="7" fillId="3" borderId="1" xfId="0" applyFont="1" applyFill="1" applyBorder="1" applyAlignment="1">
      <alignment horizontal="center" vertical="center" wrapText="1"/>
    </xf>
    <xf numFmtId="49" fontId="7" fillId="3" borderId="1" xfId="0" applyNumberFormat="1" applyFont="1" applyFill="1" applyBorder="1" applyAlignment="1">
      <alignment horizontal="center" vertical="center" wrapText="1"/>
    </xf>
    <xf numFmtId="164" fontId="9" fillId="3" borderId="1" xfId="0" applyNumberFormat="1" applyFont="1" applyFill="1" applyBorder="1" applyAlignment="1">
      <alignment horizontal="center" vertical="center" wrapText="1"/>
    </xf>
    <xf numFmtId="164" fontId="23" fillId="3" borderId="1" xfId="0" applyNumberFormat="1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  <xf numFmtId="164" fontId="9" fillId="3" borderId="1" xfId="0" applyNumberFormat="1" applyFont="1" applyFill="1" applyBorder="1" applyAlignment="1">
      <alignment horizontal="center" vertical="center"/>
    </xf>
    <xf numFmtId="164" fontId="23" fillId="3" borderId="1" xfId="0" applyNumberFormat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49" fontId="7" fillId="2" borderId="1" xfId="0" applyNumberFormat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left" vertical="center" wrapText="1"/>
    </xf>
    <xf numFmtId="0" fontId="3" fillId="4" borderId="1" xfId="0" applyFont="1" applyFill="1" applyBorder="1" applyAlignment="1">
      <alignment horizontal="left" vertical="center" wrapText="1"/>
    </xf>
    <xf numFmtId="49" fontId="3" fillId="4" borderId="1" xfId="0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top" wrapText="1"/>
    </xf>
    <xf numFmtId="0" fontId="1" fillId="2" borderId="0" xfId="0" applyFont="1" applyFill="1" applyAlignment="1">
      <alignment horizontal="right" vertical="top" wrapText="1"/>
    </xf>
    <xf numFmtId="0" fontId="1" fillId="2" borderId="0" xfId="0" applyFont="1" applyFill="1" applyAlignment="1">
      <alignment horizontal="center"/>
    </xf>
    <xf numFmtId="0" fontId="8" fillId="2" borderId="1" xfId="0" applyFont="1" applyFill="1" applyBorder="1" applyAlignment="1">
      <alignment horizontal="left" vertical="center" wrapText="1"/>
    </xf>
    <xf numFmtId="49" fontId="8" fillId="2" borderId="1" xfId="0" applyNumberFormat="1" applyFont="1" applyFill="1" applyBorder="1" applyAlignment="1">
      <alignment horizontal="center" vertical="center"/>
    </xf>
    <xf numFmtId="49" fontId="8" fillId="2" borderId="1" xfId="0" applyNumberFormat="1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left" vertical="center" wrapText="1"/>
    </xf>
    <xf numFmtId="0" fontId="7" fillId="2" borderId="3" xfId="0" applyFont="1" applyFill="1" applyBorder="1" applyAlignment="1">
      <alignment horizontal="left" vertical="center" wrapText="1"/>
    </xf>
    <xf numFmtId="0" fontId="7" fillId="2" borderId="5" xfId="0" applyFont="1" applyFill="1" applyBorder="1" applyAlignment="1">
      <alignment horizontal="left" vertical="center" wrapText="1"/>
    </xf>
    <xf numFmtId="49" fontId="7" fillId="2" borderId="2" xfId="0" applyNumberFormat="1" applyFont="1" applyFill="1" applyBorder="1" applyAlignment="1">
      <alignment horizontal="center" vertical="center" wrapText="1"/>
    </xf>
    <xf numFmtId="49" fontId="7" fillId="2" borderId="3" xfId="0" applyNumberFormat="1" applyFont="1" applyFill="1" applyBorder="1" applyAlignment="1">
      <alignment horizontal="center" vertical="center" wrapText="1"/>
    </xf>
    <xf numFmtId="49" fontId="7" fillId="2" borderId="5" xfId="0" applyNumberFormat="1" applyFont="1" applyFill="1" applyBorder="1" applyAlignment="1">
      <alignment horizontal="center" vertical="center" wrapText="1"/>
    </xf>
    <xf numFmtId="0" fontId="28" fillId="2" borderId="1" xfId="0" applyFont="1" applyFill="1" applyBorder="1" applyAlignment="1">
      <alignment horizontal="left" vertical="center" wrapText="1"/>
    </xf>
    <xf numFmtId="0" fontId="8" fillId="2" borderId="1" xfId="0" applyFont="1" applyFill="1" applyBorder="1" applyAlignment="1">
      <alignment horizontal="left" vertical="top" wrapText="1"/>
    </xf>
    <xf numFmtId="49" fontId="4" fillId="4" borderId="1" xfId="0" applyNumberFormat="1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left" vertical="center" wrapText="1"/>
    </xf>
    <xf numFmtId="49" fontId="5" fillId="2" borderId="1" xfId="0" applyNumberFormat="1" applyFont="1" applyFill="1" applyBorder="1" applyAlignment="1">
      <alignment horizontal="center" vertical="center" wrapText="1"/>
    </xf>
    <xf numFmtId="164" fontId="24" fillId="3" borderId="1" xfId="0" applyNumberFormat="1" applyFont="1" applyFill="1" applyBorder="1" applyAlignment="1">
      <alignment horizontal="center" vertical="center"/>
    </xf>
    <xf numFmtId="164" fontId="6" fillId="3" borderId="1" xfId="0" applyNumberFormat="1" applyFont="1" applyFill="1" applyBorder="1" applyAlignment="1">
      <alignment horizontal="center" vertical="center"/>
    </xf>
    <xf numFmtId="164" fontId="6" fillId="3" borderId="2" xfId="0" applyNumberFormat="1" applyFont="1" applyFill="1" applyBorder="1" applyAlignment="1">
      <alignment horizontal="center" vertical="center" wrapText="1"/>
    </xf>
    <xf numFmtId="164" fontId="6" fillId="3" borderId="3" xfId="0" applyNumberFormat="1" applyFont="1" applyFill="1" applyBorder="1" applyAlignment="1">
      <alignment horizontal="center" vertical="center" wrapText="1"/>
    </xf>
    <xf numFmtId="164" fontId="6" fillId="3" borderId="5" xfId="0" applyNumberFormat="1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 wrapText="1"/>
    </xf>
    <xf numFmtId="0" fontId="15" fillId="3" borderId="2" xfId="0" applyFont="1" applyFill="1" applyBorder="1" applyAlignment="1">
      <alignment horizontal="left" vertical="center" wrapText="1"/>
    </xf>
    <xf numFmtId="0" fontId="15" fillId="3" borderId="3" xfId="0" applyFont="1" applyFill="1" applyBorder="1" applyAlignment="1">
      <alignment horizontal="left" vertical="center" wrapText="1"/>
    </xf>
    <xf numFmtId="0" fontId="15" fillId="3" borderId="5" xfId="0" applyFont="1" applyFill="1" applyBorder="1" applyAlignment="1">
      <alignment horizontal="left" vertical="center" wrapText="1"/>
    </xf>
    <xf numFmtId="49" fontId="3" fillId="3" borderId="2" xfId="0" applyNumberFormat="1" applyFont="1" applyFill="1" applyBorder="1" applyAlignment="1">
      <alignment horizontal="center" vertical="center" wrapText="1"/>
    </xf>
    <xf numFmtId="49" fontId="3" fillId="3" borderId="3" xfId="0" applyNumberFormat="1" applyFont="1" applyFill="1" applyBorder="1" applyAlignment="1">
      <alignment horizontal="center" vertical="center" wrapText="1"/>
    </xf>
    <xf numFmtId="49" fontId="3" fillId="3" borderId="5" xfId="0" applyNumberFormat="1" applyFont="1" applyFill="1" applyBorder="1" applyAlignment="1">
      <alignment horizontal="center" vertical="center" wrapText="1"/>
    </xf>
    <xf numFmtId="0" fontId="6" fillId="3" borderId="2" xfId="0" applyFont="1" applyFill="1" applyBorder="1" applyAlignment="1">
      <alignment horizontal="left" vertical="center" wrapText="1"/>
    </xf>
    <xf numFmtId="0" fontId="6" fillId="3" borderId="3" xfId="0" applyFont="1" applyFill="1" applyBorder="1" applyAlignment="1">
      <alignment horizontal="left" vertical="center" wrapText="1"/>
    </xf>
    <xf numFmtId="0" fontId="6" fillId="3" borderId="5" xfId="0" applyFont="1" applyFill="1" applyBorder="1" applyAlignment="1">
      <alignment horizontal="left" vertical="center" wrapText="1"/>
    </xf>
    <xf numFmtId="49" fontId="6" fillId="3" borderId="1" xfId="0" applyNumberFormat="1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left" vertical="center" wrapText="1"/>
    </xf>
    <xf numFmtId="0" fontId="1" fillId="2" borderId="0" xfId="0" applyFont="1" applyFill="1" applyAlignment="1">
      <alignment horizontal="left" vertical="center" wrapText="1"/>
    </xf>
    <xf numFmtId="0" fontId="29" fillId="2" borderId="0" xfId="0" applyFont="1" applyFill="1" applyAlignment="1">
      <alignment horizontal="center" vertical="center" wrapText="1"/>
    </xf>
    <xf numFmtId="0" fontId="29" fillId="2" borderId="0" xfId="0" applyFont="1" applyFill="1" applyAlignment="1">
      <alignment horizontal="center" vertical="center"/>
    </xf>
    <xf numFmtId="49" fontId="3" fillId="3" borderId="1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X70"/>
  <sheetViews>
    <sheetView zoomScale="90" zoomScaleNormal="90" zoomScaleSheetLayoutView="90" workbookViewId="0">
      <pane xSplit="7" ySplit="5" topLeftCell="H52" activePane="bottomRight" state="frozen"/>
      <selection pane="topRight" activeCell="H1" sqref="H1"/>
      <selection pane="bottomLeft" activeCell="A8" sqref="A8"/>
      <selection pane="bottomRight" activeCell="Q63" sqref="Q63"/>
    </sheetView>
  </sheetViews>
  <sheetFormatPr defaultRowHeight="15" x14ac:dyDescent="0.25"/>
  <cols>
    <col min="1" max="1" width="6.42578125" style="47" customWidth="1"/>
    <col min="2" max="2" width="35.42578125" style="43" customWidth="1"/>
    <col min="3" max="3" width="29.7109375" style="43" customWidth="1"/>
    <col min="4" max="4" width="8" style="47" customWidth="1"/>
    <col min="5" max="5" width="6.7109375" style="43" customWidth="1"/>
    <col min="6" max="6" width="15.42578125" style="48" customWidth="1"/>
    <col min="7" max="7" width="5.7109375" style="43" hidden="1" customWidth="1"/>
    <col min="8" max="8" width="13" style="49" bestFit="1" customWidth="1"/>
    <col min="9" max="15" width="10.28515625" style="43" customWidth="1"/>
    <col min="16" max="24" width="10.28515625" style="45" customWidth="1"/>
    <col min="25" max="16384" width="9.140625" style="5"/>
  </cols>
  <sheetData>
    <row r="1" spans="1:24" ht="51.75" customHeight="1" x14ac:dyDescent="0.25">
      <c r="A1" s="42"/>
      <c r="B1" s="42"/>
      <c r="C1" s="42"/>
      <c r="D1" s="42"/>
      <c r="E1" s="42"/>
      <c r="F1" s="42"/>
      <c r="G1" s="42"/>
      <c r="H1" s="42"/>
      <c r="I1" s="42"/>
      <c r="J1" s="42"/>
      <c r="K1" s="42"/>
      <c r="M1" s="44"/>
      <c r="N1" s="44"/>
      <c r="O1" s="44"/>
      <c r="P1" s="44"/>
      <c r="Q1" s="44"/>
      <c r="R1" s="44"/>
      <c r="T1" s="103" t="s">
        <v>238</v>
      </c>
      <c r="U1" s="103"/>
      <c r="V1" s="103"/>
      <c r="W1" s="103"/>
      <c r="X1" s="103"/>
    </row>
    <row r="2" spans="1:24" ht="36" customHeight="1" x14ac:dyDescent="0.25">
      <c r="A2" s="140" t="s">
        <v>236</v>
      </c>
      <c r="B2" s="141"/>
      <c r="C2" s="141"/>
      <c r="D2" s="141"/>
      <c r="E2" s="141"/>
      <c r="F2" s="141"/>
      <c r="G2" s="141"/>
      <c r="H2" s="141"/>
      <c r="I2" s="141"/>
      <c r="J2" s="141"/>
      <c r="K2" s="141"/>
      <c r="L2" s="141"/>
      <c r="M2" s="141"/>
      <c r="N2" s="141"/>
      <c r="O2" s="141"/>
      <c r="P2" s="141"/>
      <c r="Q2" s="141"/>
      <c r="R2" s="141"/>
      <c r="S2" s="141"/>
      <c r="T2" s="141"/>
      <c r="U2" s="141"/>
      <c r="V2" s="141"/>
      <c r="W2" s="141"/>
      <c r="X2" s="141"/>
    </row>
    <row r="3" spans="1:24" ht="15.75" x14ac:dyDescent="0.25">
      <c r="A3" s="46"/>
    </row>
    <row r="4" spans="1:24" ht="34.35" customHeight="1" x14ac:dyDescent="0.25">
      <c r="A4" s="118" t="s">
        <v>19</v>
      </c>
      <c r="B4" s="97" t="s">
        <v>204</v>
      </c>
      <c r="C4" s="97" t="s">
        <v>20</v>
      </c>
      <c r="D4" s="124" t="s">
        <v>21</v>
      </c>
      <c r="E4" s="125"/>
      <c r="F4" s="125"/>
      <c r="G4" s="126"/>
      <c r="H4" s="97" t="s">
        <v>199</v>
      </c>
      <c r="I4" s="97"/>
      <c r="J4" s="97"/>
      <c r="K4" s="97"/>
      <c r="L4" s="97"/>
      <c r="M4" s="97"/>
      <c r="N4" s="97"/>
      <c r="O4" s="97"/>
      <c r="P4" s="97"/>
      <c r="Q4" s="97"/>
      <c r="R4" s="97"/>
      <c r="S4" s="97"/>
      <c r="T4" s="97"/>
      <c r="U4" s="97"/>
      <c r="V4" s="97"/>
      <c r="W4" s="97"/>
      <c r="X4" s="97"/>
    </row>
    <row r="5" spans="1:24" ht="42.2" customHeight="1" x14ac:dyDescent="0.25">
      <c r="A5" s="118"/>
      <c r="B5" s="97"/>
      <c r="C5" s="97"/>
      <c r="D5" s="34" t="s">
        <v>22</v>
      </c>
      <c r="E5" s="35" t="s">
        <v>23</v>
      </c>
      <c r="F5" s="50" t="s">
        <v>50</v>
      </c>
      <c r="G5" s="35" t="s">
        <v>24</v>
      </c>
      <c r="H5" s="51" t="s">
        <v>2</v>
      </c>
      <c r="I5" s="35" t="s">
        <v>3</v>
      </c>
      <c r="J5" s="35" t="s">
        <v>4</v>
      </c>
      <c r="K5" s="35" t="s">
        <v>5</v>
      </c>
      <c r="L5" s="35" t="s">
        <v>6</v>
      </c>
      <c r="M5" s="35" t="s">
        <v>7</v>
      </c>
      <c r="N5" s="35" t="s">
        <v>8</v>
      </c>
      <c r="O5" s="35" t="s">
        <v>120</v>
      </c>
      <c r="P5" s="37" t="s">
        <v>121</v>
      </c>
      <c r="Q5" s="37" t="s">
        <v>122</v>
      </c>
      <c r="R5" s="37" t="s">
        <v>123</v>
      </c>
      <c r="S5" s="37" t="s">
        <v>124</v>
      </c>
      <c r="T5" s="37" t="s">
        <v>231</v>
      </c>
      <c r="U5" s="37" t="s">
        <v>232</v>
      </c>
      <c r="V5" s="37" t="s">
        <v>233</v>
      </c>
      <c r="W5" s="37" t="s">
        <v>234</v>
      </c>
      <c r="X5" s="37" t="s">
        <v>235</v>
      </c>
    </row>
    <row r="6" spans="1:24" s="9" customFormat="1" x14ac:dyDescent="0.25">
      <c r="A6" s="130" t="s">
        <v>29</v>
      </c>
      <c r="B6" s="133" t="s">
        <v>177</v>
      </c>
      <c r="C6" s="81" t="s">
        <v>42</v>
      </c>
      <c r="D6" s="79"/>
      <c r="E6" s="79" t="s">
        <v>25</v>
      </c>
      <c r="F6" s="81" t="s">
        <v>99</v>
      </c>
      <c r="G6" s="82"/>
      <c r="H6" s="83">
        <f>I6+J6+K6+L6+M6+N6+O6+P6+Q6+R6+S6+T6+U6+V6+W6+X6</f>
        <v>3807193.0068099997</v>
      </c>
      <c r="I6" s="83">
        <f>SUM(I7:I13)</f>
        <v>50725.844999999994</v>
      </c>
      <c r="J6" s="83">
        <f t="shared" ref="J6:S6" si="0">SUM(J7:J13)</f>
        <v>104611.352</v>
      </c>
      <c r="K6" s="83">
        <f t="shared" si="0"/>
        <v>117316.641</v>
      </c>
      <c r="L6" s="83">
        <f t="shared" si="0"/>
        <v>98474.328999999983</v>
      </c>
      <c r="M6" s="83">
        <f>SUM(M7:M13)</f>
        <v>360164.36654999998</v>
      </c>
      <c r="N6" s="83">
        <f>SUM(N7:N13)</f>
        <v>706674.73380000005</v>
      </c>
      <c r="O6" s="83">
        <f>SUM(O7:O13)</f>
        <v>542148.56810000003</v>
      </c>
      <c r="P6" s="84">
        <f>SUM(P7:P13)</f>
        <v>359803.68566999998</v>
      </c>
      <c r="Q6" s="84">
        <f t="shared" si="0"/>
        <v>182653.87084999998</v>
      </c>
      <c r="R6" s="84">
        <f t="shared" si="0"/>
        <v>118697.18212</v>
      </c>
      <c r="S6" s="84">
        <f t="shared" si="0"/>
        <v>94197.182119999998</v>
      </c>
      <c r="T6" s="84">
        <f t="shared" ref="T6:X6" si="1">SUM(T7:T13)</f>
        <v>94197.182119999998</v>
      </c>
      <c r="U6" s="84">
        <f t="shared" si="1"/>
        <v>423936.52212000004</v>
      </c>
      <c r="V6" s="84">
        <f>SUM(V7:V13)</f>
        <v>365197.18212000001</v>
      </c>
      <c r="W6" s="84">
        <f t="shared" si="1"/>
        <v>94197.182119999998</v>
      </c>
      <c r="X6" s="84">
        <f t="shared" si="1"/>
        <v>94197.182119999998</v>
      </c>
    </row>
    <row r="7" spans="1:24" s="9" customFormat="1" ht="9.75" customHeight="1" x14ac:dyDescent="0.25">
      <c r="A7" s="131"/>
      <c r="B7" s="134"/>
      <c r="C7" s="127" t="s">
        <v>79</v>
      </c>
      <c r="D7" s="136" t="s">
        <v>51</v>
      </c>
      <c r="E7" s="136" t="s">
        <v>25</v>
      </c>
      <c r="F7" s="138" t="s">
        <v>100</v>
      </c>
      <c r="G7" s="137"/>
      <c r="H7" s="121">
        <f>I7+J7+K7+L7+M7+N7+O7+P7+Q7+R7+S7+T7+U7+V7+W7+X7</f>
        <v>3675029.7190099997</v>
      </c>
      <c r="I7" s="120">
        <f>SUM(I14)</f>
        <v>46560.282999999996</v>
      </c>
      <c r="J7" s="120">
        <f>SUM(J14)</f>
        <v>103323.091</v>
      </c>
      <c r="K7" s="120">
        <f>SUM(K14)</f>
        <v>116816.641</v>
      </c>
      <c r="L7" s="120">
        <f t="shared" ref="L7:N7" si="2">L14</f>
        <v>88764.217999999979</v>
      </c>
      <c r="M7" s="120">
        <f t="shared" si="2"/>
        <v>281463.69354999997</v>
      </c>
      <c r="N7" s="120">
        <f t="shared" si="2"/>
        <v>677846.05200000003</v>
      </c>
      <c r="O7" s="120">
        <f>O14</f>
        <v>541278.56810000003</v>
      </c>
      <c r="P7" s="119">
        <f t="shared" ref="P7:S7" si="3">P14</f>
        <v>358903.68566999998</v>
      </c>
      <c r="Q7" s="119">
        <f t="shared" si="3"/>
        <v>181753.87184999997</v>
      </c>
      <c r="R7" s="119">
        <f t="shared" si="3"/>
        <v>117797.18212</v>
      </c>
      <c r="S7" s="119">
        <f t="shared" si="3"/>
        <v>93297.182119999998</v>
      </c>
      <c r="T7" s="119">
        <f t="shared" ref="T7:X7" si="4">T14</f>
        <v>93297.182119999998</v>
      </c>
      <c r="U7" s="119">
        <f t="shared" si="4"/>
        <v>423036.52212000004</v>
      </c>
      <c r="V7" s="119">
        <f t="shared" si="4"/>
        <v>364297.18212000001</v>
      </c>
      <c r="W7" s="119">
        <f t="shared" si="4"/>
        <v>93297.182119999998</v>
      </c>
      <c r="X7" s="119">
        <f t="shared" si="4"/>
        <v>93297.182119999998</v>
      </c>
    </row>
    <row r="8" spans="1:24" s="9" customFormat="1" ht="13.5" customHeight="1" x14ac:dyDescent="0.25">
      <c r="A8" s="131"/>
      <c r="B8" s="134"/>
      <c r="C8" s="128"/>
      <c r="D8" s="136"/>
      <c r="E8" s="136"/>
      <c r="F8" s="138"/>
      <c r="G8" s="137"/>
      <c r="H8" s="122"/>
      <c r="I8" s="120"/>
      <c r="J8" s="120"/>
      <c r="K8" s="120"/>
      <c r="L8" s="120"/>
      <c r="M8" s="120"/>
      <c r="N8" s="120"/>
      <c r="O8" s="120"/>
      <c r="P8" s="119"/>
      <c r="Q8" s="119"/>
      <c r="R8" s="119"/>
      <c r="S8" s="119"/>
      <c r="T8" s="119"/>
      <c r="U8" s="119"/>
      <c r="V8" s="119"/>
      <c r="W8" s="119"/>
      <c r="X8" s="119"/>
    </row>
    <row r="9" spans="1:24" s="9" customFormat="1" ht="4.5" customHeight="1" x14ac:dyDescent="0.25">
      <c r="A9" s="131"/>
      <c r="B9" s="134"/>
      <c r="C9" s="128"/>
      <c r="D9" s="136"/>
      <c r="E9" s="136"/>
      <c r="F9" s="138"/>
      <c r="G9" s="137"/>
      <c r="H9" s="123"/>
      <c r="I9" s="120"/>
      <c r="J9" s="120"/>
      <c r="K9" s="120"/>
      <c r="L9" s="120"/>
      <c r="M9" s="120"/>
      <c r="N9" s="120"/>
      <c r="O9" s="120"/>
      <c r="P9" s="119"/>
      <c r="Q9" s="119"/>
      <c r="R9" s="119"/>
      <c r="S9" s="119"/>
      <c r="T9" s="119"/>
      <c r="U9" s="119"/>
      <c r="V9" s="119"/>
      <c r="W9" s="119"/>
      <c r="X9" s="119"/>
    </row>
    <row r="10" spans="1:24" s="9" customFormat="1" x14ac:dyDescent="0.25">
      <c r="A10" s="131"/>
      <c r="B10" s="134"/>
      <c r="C10" s="129"/>
      <c r="D10" s="79" t="s">
        <v>51</v>
      </c>
      <c r="E10" s="79" t="s">
        <v>25</v>
      </c>
      <c r="F10" s="88" t="s">
        <v>101</v>
      </c>
      <c r="G10" s="82"/>
      <c r="H10" s="83">
        <f>I10+J10+K10+L10+M10+N10+O10+P10+Q10+R10+S10+T10+U10+V10+W10+X10</f>
        <v>115636.03</v>
      </c>
      <c r="I10" s="85">
        <v>0</v>
      </c>
      <c r="J10" s="85">
        <f>SUM(J62)</f>
        <v>142.70099999999999</v>
      </c>
      <c r="K10" s="85">
        <f>K57</f>
        <v>0</v>
      </c>
      <c r="L10" s="85">
        <f t="shared" ref="L10:R10" si="5">L57</f>
        <v>9409.1110000000008</v>
      </c>
      <c r="M10" s="85">
        <f>M57+M59</f>
        <v>78091.384999999995</v>
      </c>
      <c r="N10" s="85">
        <f>N53</f>
        <v>27992.832999999999</v>
      </c>
      <c r="O10" s="85">
        <f t="shared" si="5"/>
        <v>0</v>
      </c>
      <c r="P10" s="86">
        <f t="shared" si="5"/>
        <v>0</v>
      </c>
      <c r="Q10" s="86">
        <f t="shared" si="5"/>
        <v>0</v>
      </c>
      <c r="R10" s="86">
        <f t="shared" si="5"/>
        <v>0</v>
      </c>
      <c r="S10" s="86">
        <f>S57</f>
        <v>0</v>
      </c>
      <c r="T10" s="86">
        <f t="shared" ref="T10:X10" si="6">T57</f>
        <v>0</v>
      </c>
      <c r="U10" s="86">
        <f t="shared" si="6"/>
        <v>0</v>
      </c>
      <c r="V10" s="86">
        <f t="shared" si="6"/>
        <v>0</v>
      </c>
      <c r="W10" s="86">
        <f t="shared" si="6"/>
        <v>0</v>
      </c>
      <c r="X10" s="86">
        <f t="shared" si="6"/>
        <v>0</v>
      </c>
    </row>
    <row r="11" spans="1:24" s="9" customFormat="1" ht="21" customHeight="1" x14ac:dyDescent="0.25">
      <c r="A11" s="131"/>
      <c r="B11" s="134"/>
      <c r="C11" s="87" t="s">
        <v>84</v>
      </c>
      <c r="D11" s="79" t="s">
        <v>82</v>
      </c>
      <c r="E11" s="79"/>
      <c r="F11" s="81" t="s">
        <v>97</v>
      </c>
      <c r="G11" s="82"/>
      <c r="H11" s="83">
        <f>I11+J11+K11+L11+M11+N11+O11+P11+Q11+R11+S11+T11+U11+V11+W11+X11</f>
        <v>11216.1358</v>
      </c>
      <c r="I11" s="85">
        <v>0</v>
      </c>
      <c r="J11" s="85">
        <v>0</v>
      </c>
      <c r="K11" s="85">
        <f>K63</f>
        <v>500</v>
      </c>
      <c r="L11" s="85">
        <f>L63</f>
        <v>301</v>
      </c>
      <c r="M11" s="85">
        <f>M63</f>
        <v>609.28800000000001</v>
      </c>
      <c r="N11" s="85">
        <f>N63+N64</f>
        <v>835.84879999999998</v>
      </c>
      <c r="O11" s="85">
        <f>O63</f>
        <v>870</v>
      </c>
      <c r="P11" s="86">
        <f>P63</f>
        <v>900</v>
      </c>
      <c r="Q11" s="86">
        <f>Q63</f>
        <v>899.99900000000002</v>
      </c>
      <c r="R11" s="86">
        <f>R63</f>
        <v>900</v>
      </c>
      <c r="S11" s="86">
        <f>S63</f>
        <v>900</v>
      </c>
      <c r="T11" s="86">
        <f t="shared" ref="T11:X11" si="7">T63</f>
        <v>900</v>
      </c>
      <c r="U11" s="86">
        <f t="shared" si="7"/>
        <v>900</v>
      </c>
      <c r="V11" s="86">
        <f t="shared" si="7"/>
        <v>900</v>
      </c>
      <c r="W11" s="86">
        <f t="shared" si="7"/>
        <v>900</v>
      </c>
      <c r="X11" s="86">
        <f t="shared" si="7"/>
        <v>900</v>
      </c>
    </row>
    <row r="12" spans="1:24" s="9" customFormat="1" x14ac:dyDescent="0.25">
      <c r="A12" s="131"/>
      <c r="B12" s="134"/>
      <c r="C12" s="127" t="s">
        <v>80</v>
      </c>
      <c r="D12" s="79" t="s">
        <v>54</v>
      </c>
      <c r="E12" s="79" t="s">
        <v>25</v>
      </c>
      <c r="F12" s="81" t="s">
        <v>100</v>
      </c>
      <c r="G12" s="82"/>
      <c r="H12" s="83">
        <f>I12+J12+K12+L12+M12+N12+O12+P12+Q12+R12+S12+T12+U12+V12+W12+X12</f>
        <v>0</v>
      </c>
      <c r="I12" s="85">
        <f>SUM(I31)</f>
        <v>0</v>
      </c>
      <c r="J12" s="85">
        <f>SUM(J31)-J9</f>
        <v>0</v>
      </c>
      <c r="K12" s="85">
        <v>0</v>
      </c>
      <c r="L12" s="85">
        <f t="shared" ref="L12:S12" si="8">L28</f>
        <v>0</v>
      </c>
      <c r="M12" s="85">
        <f t="shared" si="8"/>
        <v>0</v>
      </c>
      <c r="N12" s="85">
        <f t="shared" si="8"/>
        <v>0</v>
      </c>
      <c r="O12" s="85">
        <f t="shared" si="8"/>
        <v>0</v>
      </c>
      <c r="P12" s="86">
        <f t="shared" si="8"/>
        <v>0</v>
      </c>
      <c r="Q12" s="86">
        <f t="shared" si="8"/>
        <v>0</v>
      </c>
      <c r="R12" s="86">
        <f t="shared" si="8"/>
        <v>0</v>
      </c>
      <c r="S12" s="86">
        <f t="shared" si="8"/>
        <v>0</v>
      </c>
      <c r="T12" s="86">
        <f t="shared" ref="T12:X12" si="9">T28</f>
        <v>0</v>
      </c>
      <c r="U12" s="86">
        <f t="shared" si="9"/>
        <v>0</v>
      </c>
      <c r="V12" s="86">
        <f t="shared" si="9"/>
        <v>0</v>
      </c>
      <c r="W12" s="86">
        <f t="shared" si="9"/>
        <v>0</v>
      </c>
      <c r="X12" s="86">
        <f t="shared" si="9"/>
        <v>0</v>
      </c>
    </row>
    <row r="13" spans="1:24" s="9" customFormat="1" ht="21.75" customHeight="1" x14ac:dyDescent="0.25">
      <c r="A13" s="132"/>
      <c r="B13" s="135"/>
      <c r="C13" s="129"/>
      <c r="D13" s="79" t="s">
        <v>54</v>
      </c>
      <c r="E13" s="79" t="s">
        <v>25</v>
      </c>
      <c r="F13" s="81" t="s">
        <v>97</v>
      </c>
      <c r="G13" s="82"/>
      <c r="H13" s="83">
        <f>I13+J13+K13+L13+M13+N13+O13+P13+Q13+R13+S13+T13+U13+V13+W13+X13</f>
        <v>5311.1219999999994</v>
      </c>
      <c r="I13" s="85">
        <f t="shared" ref="I13:S13" si="10">I54+I55+I56+I61</f>
        <v>4165.5619999999999</v>
      </c>
      <c r="J13" s="85">
        <f t="shared" si="10"/>
        <v>1145.56</v>
      </c>
      <c r="K13" s="85">
        <f t="shared" si="10"/>
        <v>0</v>
      </c>
      <c r="L13" s="85">
        <f t="shared" si="10"/>
        <v>0</v>
      </c>
      <c r="M13" s="85">
        <f t="shared" si="10"/>
        <v>0</v>
      </c>
      <c r="N13" s="85">
        <f t="shared" si="10"/>
        <v>0</v>
      </c>
      <c r="O13" s="85">
        <f t="shared" si="10"/>
        <v>0</v>
      </c>
      <c r="P13" s="86">
        <f t="shared" si="10"/>
        <v>0</v>
      </c>
      <c r="Q13" s="86">
        <f t="shared" si="10"/>
        <v>0</v>
      </c>
      <c r="R13" s="86">
        <f t="shared" si="10"/>
        <v>0</v>
      </c>
      <c r="S13" s="86">
        <f t="shared" si="10"/>
        <v>0</v>
      </c>
      <c r="T13" s="86">
        <f t="shared" ref="T13:X13" si="11">T54+T55+T56+T61</f>
        <v>0</v>
      </c>
      <c r="U13" s="86">
        <f t="shared" si="11"/>
        <v>0</v>
      </c>
      <c r="V13" s="86">
        <f t="shared" si="11"/>
        <v>0</v>
      </c>
      <c r="W13" s="86">
        <f t="shared" si="11"/>
        <v>0</v>
      </c>
      <c r="X13" s="86">
        <f t="shared" si="11"/>
        <v>0</v>
      </c>
    </row>
    <row r="14" spans="1:24" s="9" customFormat="1" x14ac:dyDescent="0.25">
      <c r="A14" s="142">
        <v>1</v>
      </c>
      <c r="B14" s="138" t="s">
        <v>26</v>
      </c>
      <c r="C14" s="137" t="s">
        <v>36</v>
      </c>
      <c r="D14" s="136" t="s">
        <v>51</v>
      </c>
      <c r="E14" s="136" t="s">
        <v>55</v>
      </c>
      <c r="F14" s="138" t="s">
        <v>100</v>
      </c>
      <c r="G14" s="137"/>
      <c r="H14" s="121">
        <f>I14+J14+K14+L14+M14+N14+O14+P14+Q14+R14+S14+T14+U14+V14+W14+X14</f>
        <v>3675029.7190099997</v>
      </c>
      <c r="I14" s="120">
        <f>I17</f>
        <v>46560.282999999996</v>
      </c>
      <c r="J14" s="120">
        <f>J17</f>
        <v>103323.091</v>
      </c>
      <c r="K14" s="120">
        <f>K17</f>
        <v>116816.641</v>
      </c>
      <c r="L14" s="120">
        <f t="shared" ref="L14:S14" si="12">L17+L46</f>
        <v>88764.217999999979</v>
      </c>
      <c r="M14" s="120">
        <f t="shared" si="12"/>
        <v>281463.69354999997</v>
      </c>
      <c r="N14" s="120">
        <f t="shared" si="12"/>
        <v>677846.05200000003</v>
      </c>
      <c r="O14" s="120">
        <f>O17+O46</f>
        <v>541278.56810000003</v>
      </c>
      <c r="P14" s="119">
        <f t="shared" si="12"/>
        <v>358903.68566999998</v>
      </c>
      <c r="Q14" s="119">
        <f t="shared" si="12"/>
        <v>181753.87184999997</v>
      </c>
      <c r="R14" s="119">
        <f t="shared" si="12"/>
        <v>117797.18212</v>
      </c>
      <c r="S14" s="119">
        <f t="shared" si="12"/>
        <v>93297.182119999998</v>
      </c>
      <c r="T14" s="119">
        <f t="shared" ref="T14:X14" si="13">T17+T46</f>
        <v>93297.182119999998</v>
      </c>
      <c r="U14" s="119">
        <f t="shared" si="13"/>
        <v>423036.52212000004</v>
      </c>
      <c r="V14" s="119">
        <f t="shared" si="13"/>
        <v>364297.18212000001</v>
      </c>
      <c r="W14" s="119">
        <f t="shared" si="13"/>
        <v>93297.182119999998</v>
      </c>
      <c r="X14" s="119">
        <f t="shared" si="13"/>
        <v>93297.182119999998</v>
      </c>
    </row>
    <row r="15" spans="1:24" s="9" customFormat="1" x14ac:dyDescent="0.25">
      <c r="A15" s="142"/>
      <c r="B15" s="138"/>
      <c r="C15" s="137"/>
      <c r="D15" s="136"/>
      <c r="E15" s="136"/>
      <c r="F15" s="138"/>
      <c r="G15" s="137"/>
      <c r="H15" s="122"/>
      <c r="I15" s="120"/>
      <c r="J15" s="120"/>
      <c r="K15" s="120"/>
      <c r="L15" s="120"/>
      <c r="M15" s="120"/>
      <c r="N15" s="120"/>
      <c r="O15" s="120"/>
      <c r="P15" s="119"/>
      <c r="Q15" s="119"/>
      <c r="R15" s="119"/>
      <c r="S15" s="119"/>
      <c r="T15" s="119"/>
      <c r="U15" s="119"/>
      <c r="V15" s="119"/>
      <c r="W15" s="119"/>
      <c r="X15" s="119"/>
    </row>
    <row r="16" spans="1:24" s="9" customFormat="1" ht="5.25" customHeight="1" x14ac:dyDescent="0.25">
      <c r="A16" s="142"/>
      <c r="B16" s="138"/>
      <c r="C16" s="137"/>
      <c r="D16" s="136"/>
      <c r="E16" s="136"/>
      <c r="F16" s="138"/>
      <c r="G16" s="137"/>
      <c r="H16" s="123"/>
      <c r="I16" s="120"/>
      <c r="J16" s="120"/>
      <c r="K16" s="120"/>
      <c r="L16" s="120"/>
      <c r="M16" s="120"/>
      <c r="N16" s="120"/>
      <c r="O16" s="120"/>
      <c r="P16" s="119"/>
      <c r="Q16" s="119"/>
      <c r="R16" s="119"/>
      <c r="S16" s="119"/>
      <c r="T16" s="119"/>
      <c r="U16" s="119"/>
      <c r="V16" s="119"/>
      <c r="W16" s="119"/>
      <c r="X16" s="119"/>
    </row>
    <row r="17" spans="1:24" s="9" customFormat="1" ht="59.25" customHeight="1" x14ac:dyDescent="0.25">
      <c r="A17" s="79" t="s">
        <v>13</v>
      </c>
      <c r="B17" s="81" t="s">
        <v>70</v>
      </c>
      <c r="C17" s="82" t="s">
        <v>36</v>
      </c>
      <c r="D17" s="79" t="s">
        <v>51</v>
      </c>
      <c r="E17" s="79" t="s">
        <v>55</v>
      </c>
      <c r="F17" s="81" t="s">
        <v>102</v>
      </c>
      <c r="G17" s="82"/>
      <c r="H17" s="83">
        <f>I17+J17+K17+L17+M17+N17+O17+P17+Q17+R17+S17+T17+U17+V17+W17+X17</f>
        <v>3528868.4659099998</v>
      </c>
      <c r="I17" s="83">
        <f>I18+I19+I20+I22+I23+I24+I25+I26+I27</f>
        <v>46560.282999999996</v>
      </c>
      <c r="J17" s="83">
        <f>J18+J19+J20+J22+J23+J24+J25+J26+J27</f>
        <v>103323.091</v>
      </c>
      <c r="K17" s="83">
        <f>K18+K19+K20+K22+K23+K24+K25+K26+K27+K21+K30</f>
        <v>116816.641</v>
      </c>
      <c r="L17" s="83">
        <f>L18+L19+L20+L22+L23+L24+L25+L26+L27+L21+L30+L31+L29+L28+L32+L33</f>
        <v>88668.217999999979</v>
      </c>
      <c r="M17" s="83">
        <f>M18+M19+M20+M22+M23+M24+M25+M26+M27+M21+M30+M31+M29+M28+M32+M33+M34+M35+M36+M37</f>
        <v>276212.69354999997</v>
      </c>
      <c r="N17" s="83">
        <f>SUM(N18:N39)</f>
        <v>589503.07700000005</v>
      </c>
      <c r="O17" s="83">
        <f>SUM(O18:O43)</f>
        <v>488807.29000000004</v>
      </c>
      <c r="P17" s="84">
        <f>SUM(P18:P44)</f>
        <v>358903.68566999998</v>
      </c>
      <c r="Q17" s="84">
        <f>SUM(Q18:Q45)</f>
        <v>181753.87184999997</v>
      </c>
      <c r="R17" s="84">
        <f t="shared" ref="R17:S17" si="14">SUM(R18:R44)</f>
        <v>117797.18212</v>
      </c>
      <c r="S17" s="84">
        <f t="shared" si="14"/>
        <v>93297.182119999998</v>
      </c>
      <c r="T17" s="84">
        <f t="shared" ref="T17:X17" si="15">SUM(T18:T44)</f>
        <v>93297.182119999998</v>
      </c>
      <c r="U17" s="84">
        <f>SUM(U18:U44)</f>
        <v>423036.52212000004</v>
      </c>
      <c r="V17" s="84">
        <f t="shared" si="15"/>
        <v>364297.18212000001</v>
      </c>
      <c r="W17" s="84">
        <f t="shared" si="15"/>
        <v>93297.182119999998</v>
      </c>
      <c r="X17" s="84">
        <f t="shared" si="15"/>
        <v>93297.182119999998</v>
      </c>
    </row>
    <row r="18" spans="1:24" ht="43.5" customHeight="1" x14ac:dyDescent="0.25">
      <c r="A18" s="11" t="s">
        <v>39</v>
      </c>
      <c r="B18" s="12" t="s">
        <v>41</v>
      </c>
      <c r="C18" s="13" t="s">
        <v>36</v>
      </c>
      <c r="D18" s="11" t="s">
        <v>51</v>
      </c>
      <c r="E18" s="11" t="s">
        <v>55</v>
      </c>
      <c r="F18" s="12" t="s">
        <v>90</v>
      </c>
      <c r="G18" s="13"/>
      <c r="H18" s="14">
        <f>I18+J18+K18+L18+M18+N18+O18+P18+Q18+R18+S18</f>
        <v>954039.75231000001</v>
      </c>
      <c r="I18" s="15">
        <v>30329.116999999998</v>
      </c>
      <c r="J18" s="15">
        <v>39850</v>
      </c>
      <c r="K18" s="16">
        <v>33364.447999999997</v>
      </c>
      <c r="L18" s="15">
        <v>35701.620999999999</v>
      </c>
      <c r="M18" s="15">
        <v>85599</v>
      </c>
      <c r="N18" s="15">
        <v>125400.882</v>
      </c>
      <c r="O18" s="1">
        <v>147680.97700000001</v>
      </c>
      <c r="P18" s="23">
        <v>145204.47589999999</v>
      </c>
      <c r="Q18" s="23">
        <f>110578.69455+330.53686</f>
        <v>110909.23140999999</v>
      </c>
      <c r="R18" s="23">
        <v>110000</v>
      </c>
      <c r="S18" s="23">
        <v>90000</v>
      </c>
      <c r="T18" s="23">
        <v>90000</v>
      </c>
      <c r="U18" s="23">
        <v>90000</v>
      </c>
      <c r="V18" s="23">
        <v>90000</v>
      </c>
      <c r="W18" s="23">
        <v>90000</v>
      </c>
      <c r="X18" s="23">
        <v>90000</v>
      </c>
    </row>
    <row r="19" spans="1:24" ht="36" customHeight="1" x14ac:dyDescent="0.25">
      <c r="A19" s="11" t="s">
        <v>40</v>
      </c>
      <c r="B19" s="12" t="s">
        <v>27</v>
      </c>
      <c r="C19" s="13" t="s">
        <v>36</v>
      </c>
      <c r="D19" s="11" t="s">
        <v>51</v>
      </c>
      <c r="E19" s="11" t="s">
        <v>55</v>
      </c>
      <c r="F19" s="12" t="s">
        <v>91</v>
      </c>
      <c r="G19" s="13"/>
      <c r="H19" s="14">
        <f t="shared" ref="H19:H32" si="16">I19+J19+K19+L19+M19+N19+O19+P19+Q19+R19+S19</f>
        <v>55430.399140000009</v>
      </c>
      <c r="I19" s="15">
        <v>695.19399999999996</v>
      </c>
      <c r="J19" s="15">
        <v>750</v>
      </c>
      <c r="K19" s="16">
        <v>310.553</v>
      </c>
      <c r="L19" s="15">
        <v>459.25099999999998</v>
      </c>
      <c r="M19" s="15">
        <v>12611.722</v>
      </c>
      <c r="N19" s="15">
        <v>24591.351999999999</v>
      </c>
      <c r="O19" s="1">
        <v>8149.2280000000001</v>
      </c>
      <c r="P19" s="23">
        <v>2492.48</v>
      </c>
      <c r="Q19" s="23">
        <f>3000-629.38086</f>
        <v>2370.6191399999998</v>
      </c>
      <c r="R19" s="23">
        <v>3000</v>
      </c>
      <c r="S19" s="23">
        <v>0</v>
      </c>
      <c r="T19" s="23">
        <v>0</v>
      </c>
      <c r="U19" s="23">
        <v>0</v>
      </c>
      <c r="V19" s="23">
        <v>0</v>
      </c>
      <c r="W19" s="23">
        <v>0</v>
      </c>
      <c r="X19" s="23">
        <v>0</v>
      </c>
    </row>
    <row r="20" spans="1:24" s="28" customFormat="1" ht="58.5" customHeight="1" x14ac:dyDescent="0.25">
      <c r="A20" s="11" t="s">
        <v>63</v>
      </c>
      <c r="B20" s="12" t="s">
        <v>56</v>
      </c>
      <c r="C20" s="13" t="s">
        <v>169</v>
      </c>
      <c r="D20" s="17" t="s">
        <v>51</v>
      </c>
      <c r="E20" s="17" t="s">
        <v>55</v>
      </c>
      <c r="F20" s="12" t="s">
        <v>92</v>
      </c>
      <c r="G20" s="13"/>
      <c r="H20" s="14">
        <f t="shared" si="16"/>
        <v>50113.640769999991</v>
      </c>
      <c r="I20" s="15">
        <v>3835.1329999999998</v>
      </c>
      <c r="J20" s="15">
        <v>4500</v>
      </c>
      <c r="K20" s="16">
        <v>2874.8</v>
      </c>
      <c r="L20" s="15">
        <v>3412.56</v>
      </c>
      <c r="M20" s="15">
        <v>20520.234</v>
      </c>
      <c r="N20" s="15">
        <v>4525.165</v>
      </c>
      <c r="O20" s="1">
        <f>3836.724+142.077</f>
        <v>3978.8010000000004</v>
      </c>
      <c r="P20" s="23">
        <v>2363.2577999999999</v>
      </c>
      <c r="Q20" s="23">
        <f>1373.07691+136.24882</f>
        <v>1509.32573</v>
      </c>
      <c r="R20" s="23">
        <v>1297.1821199999999</v>
      </c>
      <c r="S20" s="23">
        <v>1297.1821199999999</v>
      </c>
      <c r="T20" s="23">
        <v>1297.1821199999999</v>
      </c>
      <c r="U20" s="23">
        <f>1297.18212+329739.34</f>
        <v>331036.52212000004</v>
      </c>
      <c r="V20" s="23">
        <f>1297.18212+271000</f>
        <v>272297.18212000001</v>
      </c>
      <c r="W20" s="23">
        <v>1297.1821199999999</v>
      </c>
      <c r="X20" s="23">
        <v>1297.1821199999999</v>
      </c>
    </row>
    <row r="21" spans="1:24" ht="45.75" customHeight="1" x14ac:dyDescent="0.25">
      <c r="A21" s="11" t="s">
        <v>62</v>
      </c>
      <c r="B21" s="12" t="s">
        <v>148</v>
      </c>
      <c r="C21" s="13" t="s">
        <v>107</v>
      </c>
      <c r="D21" s="17" t="s">
        <v>51</v>
      </c>
      <c r="E21" s="17" t="s">
        <v>55</v>
      </c>
      <c r="F21" s="12" t="s">
        <v>93</v>
      </c>
      <c r="G21" s="13"/>
      <c r="H21" s="14">
        <f t="shared" si="16"/>
        <v>23352.379679999998</v>
      </c>
      <c r="I21" s="15">
        <v>0</v>
      </c>
      <c r="J21" s="15">
        <v>0</v>
      </c>
      <c r="K21" s="16">
        <v>98.567999999999998</v>
      </c>
      <c r="L21" s="15">
        <v>0</v>
      </c>
      <c r="M21" s="15">
        <v>4018.1750000000002</v>
      </c>
      <c r="N21" s="15">
        <v>9294.7569999999996</v>
      </c>
      <c r="O21" s="1">
        <v>279</v>
      </c>
      <c r="P21" s="23">
        <v>3212.85745</v>
      </c>
      <c r="Q21" s="23">
        <f>1249.02223-300</f>
        <v>949.02223000000004</v>
      </c>
      <c r="R21" s="23">
        <v>3500</v>
      </c>
      <c r="S21" s="23">
        <v>2000</v>
      </c>
      <c r="T21" s="23">
        <v>2000</v>
      </c>
      <c r="U21" s="23">
        <v>2000</v>
      </c>
      <c r="V21" s="23">
        <v>2000</v>
      </c>
      <c r="W21" s="23">
        <v>2000</v>
      </c>
      <c r="X21" s="23">
        <v>2000</v>
      </c>
    </row>
    <row r="22" spans="1:24" ht="20.45" customHeight="1" x14ac:dyDescent="0.25">
      <c r="A22" s="11" t="s">
        <v>64</v>
      </c>
      <c r="B22" s="12" t="s">
        <v>14</v>
      </c>
      <c r="C22" s="13" t="s">
        <v>36</v>
      </c>
      <c r="D22" s="11" t="s">
        <v>51</v>
      </c>
      <c r="E22" s="11"/>
      <c r="F22" s="12" t="s">
        <v>25</v>
      </c>
      <c r="G22" s="13"/>
      <c r="H22" s="14">
        <f t="shared" si="16"/>
        <v>0</v>
      </c>
      <c r="I22" s="15">
        <v>0</v>
      </c>
      <c r="J22" s="15">
        <v>0</v>
      </c>
      <c r="K22" s="16">
        <v>0</v>
      </c>
      <c r="L22" s="15">
        <v>0</v>
      </c>
      <c r="M22" s="15">
        <v>0</v>
      </c>
      <c r="N22" s="15">
        <v>0</v>
      </c>
      <c r="O22" s="1">
        <v>0</v>
      </c>
      <c r="P22" s="23">
        <v>0</v>
      </c>
      <c r="Q22" s="23">
        <v>0</v>
      </c>
      <c r="R22" s="23">
        <v>0</v>
      </c>
      <c r="S22" s="23">
        <v>0</v>
      </c>
      <c r="T22" s="23">
        <v>0</v>
      </c>
      <c r="U22" s="23">
        <v>0</v>
      </c>
      <c r="V22" s="23">
        <v>0</v>
      </c>
      <c r="W22" s="23">
        <v>0</v>
      </c>
      <c r="X22" s="23">
        <v>0</v>
      </c>
    </row>
    <row r="23" spans="1:24" ht="32.25" customHeight="1" x14ac:dyDescent="0.25">
      <c r="A23" s="11" t="s">
        <v>65</v>
      </c>
      <c r="B23" s="12" t="s">
        <v>214</v>
      </c>
      <c r="C23" s="13" t="s">
        <v>36</v>
      </c>
      <c r="D23" s="11" t="s">
        <v>51</v>
      </c>
      <c r="E23" s="11"/>
      <c r="F23" s="12" t="s">
        <v>25</v>
      </c>
      <c r="G23" s="13"/>
      <c r="H23" s="14">
        <f t="shared" si="16"/>
        <v>0</v>
      </c>
      <c r="I23" s="15">
        <v>0</v>
      </c>
      <c r="J23" s="15">
        <v>0</v>
      </c>
      <c r="K23" s="16">
        <v>0</v>
      </c>
      <c r="L23" s="15">
        <v>0</v>
      </c>
      <c r="M23" s="15">
        <v>0</v>
      </c>
      <c r="N23" s="15">
        <v>0</v>
      </c>
      <c r="O23" s="1">
        <v>0</v>
      </c>
      <c r="P23" s="23">
        <v>0</v>
      </c>
      <c r="Q23" s="23">
        <v>0</v>
      </c>
      <c r="R23" s="23">
        <v>0</v>
      </c>
      <c r="S23" s="23">
        <v>0</v>
      </c>
      <c r="T23" s="23">
        <v>0</v>
      </c>
      <c r="U23" s="23">
        <v>0</v>
      </c>
      <c r="V23" s="23">
        <v>0</v>
      </c>
      <c r="W23" s="23">
        <v>0</v>
      </c>
      <c r="X23" s="23">
        <v>0</v>
      </c>
    </row>
    <row r="24" spans="1:24" ht="53.25" customHeight="1" x14ac:dyDescent="0.25">
      <c r="A24" s="11" t="s">
        <v>66</v>
      </c>
      <c r="B24" s="12" t="s">
        <v>60</v>
      </c>
      <c r="C24" s="13" t="s">
        <v>36</v>
      </c>
      <c r="D24" s="11" t="s">
        <v>51</v>
      </c>
      <c r="E24" s="11" t="s">
        <v>55</v>
      </c>
      <c r="F24" s="12" t="s">
        <v>94</v>
      </c>
      <c r="G24" s="13"/>
      <c r="H24" s="14">
        <f t="shared" si="16"/>
        <v>41769.533000000003</v>
      </c>
      <c r="I24" s="15">
        <v>9880.9369999999999</v>
      </c>
      <c r="J24" s="15">
        <v>7456.5519999999997</v>
      </c>
      <c r="K24" s="16">
        <v>11494.143</v>
      </c>
      <c r="L24" s="15">
        <v>12937.901</v>
      </c>
      <c r="M24" s="15">
        <v>0</v>
      </c>
      <c r="N24" s="15">
        <v>0</v>
      </c>
      <c r="O24" s="1">
        <v>0</v>
      </c>
      <c r="P24" s="23">
        <v>0</v>
      </c>
      <c r="Q24" s="23">
        <v>0</v>
      </c>
      <c r="R24" s="23">
        <v>0</v>
      </c>
      <c r="S24" s="23">
        <v>0</v>
      </c>
      <c r="T24" s="23">
        <v>0</v>
      </c>
      <c r="U24" s="23">
        <v>0</v>
      </c>
      <c r="V24" s="23">
        <v>0</v>
      </c>
      <c r="W24" s="23">
        <v>0</v>
      </c>
      <c r="X24" s="23">
        <v>0</v>
      </c>
    </row>
    <row r="25" spans="1:24" ht="81.75" customHeight="1" x14ac:dyDescent="0.25">
      <c r="A25" s="11" t="s">
        <v>67</v>
      </c>
      <c r="B25" s="12" t="s">
        <v>32</v>
      </c>
      <c r="C25" s="13" t="s">
        <v>36</v>
      </c>
      <c r="D25" s="11" t="s">
        <v>51</v>
      </c>
      <c r="E25" s="11"/>
      <c r="F25" s="12" t="s">
        <v>75</v>
      </c>
      <c r="G25" s="13"/>
      <c r="H25" s="14">
        <f t="shared" si="16"/>
        <v>1008.73</v>
      </c>
      <c r="I25" s="15">
        <v>1008.73</v>
      </c>
      <c r="J25" s="15">
        <v>0</v>
      </c>
      <c r="K25" s="16">
        <v>0</v>
      </c>
      <c r="L25" s="15">
        <v>0</v>
      </c>
      <c r="M25" s="15">
        <v>0</v>
      </c>
      <c r="N25" s="15">
        <v>0</v>
      </c>
      <c r="O25" s="1">
        <v>0</v>
      </c>
      <c r="P25" s="23">
        <v>0</v>
      </c>
      <c r="Q25" s="23">
        <v>0</v>
      </c>
      <c r="R25" s="23">
        <v>0</v>
      </c>
      <c r="S25" s="23">
        <v>0</v>
      </c>
      <c r="T25" s="23">
        <v>0</v>
      </c>
      <c r="U25" s="23">
        <v>0</v>
      </c>
      <c r="V25" s="23">
        <v>0</v>
      </c>
      <c r="W25" s="23">
        <v>0</v>
      </c>
      <c r="X25" s="23">
        <v>0</v>
      </c>
    </row>
    <row r="26" spans="1:24" ht="51.75" customHeight="1" x14ac:dyDescent="0.25">
      <c r="A26" s="11" t="s">
        <v>74</v>
      </c>
      <c r="B26" s="12" t="s">
        <v>57</v>
      </c>
      <c r="C26" s="13" t="s">
        <v>36</v>
      </c>
      <c r="D26" s="11" t="s">
        <v>51</v>
      </c>
      <c r="E26" s="11" t="s">
        <v>55</v>
      </c>
      <c r="F26" s="12" t="s">
        <v>95</v>
      </c>
      <c r="G26" s="13"/>
      <c r="H26" s="14">
        <f t="shared" si="16"/>
        <v>1342.8679999999999</v>
      </c>
      <c r="I26" s="15">
        <v>811.17200000000003</v>
      </c>
      <c r="J26" s="15">
        <v>98.873999999999995</v>
      </c>
      <c r="K26" s="16">
        <v>98.873999999999995</v>
      </c>
      <c r="L26" s="15">
        <v>333.94799999999998</v>
      </c>
      <c r="M26" s="15">
        <v>0</v>
      </c>
      <c r="N26" s="15">
        <v>0</v>
      </c>
      <c r="O26" s="1">
        <v>0</v>
      </c>
      <c r="P26" s="23">
        <v>0</v>
      </c>
      <c r="Q26" s="23">
        <v>0</v>
      </c>
      <c r="R26" s="23">
        <v>0</v>
      </c>
      <c r="S26" s="23">
        <v>0</v>
      </c>
      <c r="T26" s="23">
        <v>0</v>
      </c>
      <c r="U26" s="23">
        <v>0</v>
      </c>
      <c r="V26" s="23">
        <v>0</v>
      </c>
      <c r="W26" s="23">
        <v>0</v>
      </c>
      <c r="X26" s="23">
        <v>0</v>
      </c>
    </row>
    <row r="27" spans="1:24" ht="133.5" customHeight="1" x14ac:dyDescent="0.25">
      <c r="A27" s="11" t="s">
        <v>87</v>
      </c>
      <c r="B27" s="12" t="s">
        <v>151</v>
      </c>
      <c r="C27" s="13" t="s">
        <v>107</v>
      </c>
      <c r="D27" s="11" t="s">
        <v>51</v>
      </c>
      <c r="E27" s="11" t="s">
        <v>55</v>
      </c>
      <c r="F27" s="12" t="s">
        <v>96</v>
      </c>
      <c r="G27" s="13"/>
      <c r="H27" s="14">
        <f t="shared" si="16"/>
        <v>256433.95967000004</v>
      </c>
      <c r="I27" s="15">
        <v>0</v>
      </c>
      <c r="J27" s="15">
        <v>50667.665000000001</v>
      </c>
      <c r="K27" s="16">
        <v>68575.255000000005</v>
      </c>
      <c r="L27" s="16">
        <v>32174.315999999999</v>
      </c>
      <c r="M27" s="16">
        <v>52293.347549999999</v>
      </c>
      <c r="N27" s="15">
        <v>36248.129999999997</v>
      </c>
      <c r="O27" s="1">
        <v>7328.3860000000004</v>
      </c>
      <c r="P27" s="23">
        <v>4573.4300599999997</v>
      </c>
      <c r="Q27" s="23">
        <v>4573.4300599999997</v>
      </c>
      <c r="R27" s="23">
        <v>0</v>
      </c>
      <c r="S27" s="23">
        <v>0</v>
      </c>
      <c r="T27" s="23">
        <v>0</v>
      </c>
      <c r="U27" s="23">
        <v>0</v>
      </c>
      <c r="V27" s="23">
        <v>0</v>
      </c>
      <c r="W27" s="23">
        <v>0</v>
      </c>
      <c r="X27" s="23">
        <v>0</v>
      </c>
    </row>
    <row r="28" spans="1:24" ht="41.25" customHeight="1" x14ac:dyDescent="0.25">
      <c r="A28" s="11" t="s">
        <v>105</v>
      </c>
      <c r="B28" s="12" t="s">
        <v>88</v>
      </c>
      <c r="C28" s="13" t="s">
        <v>28</v>
      </c>
      <c r="D28" s="11" t="s">
        <v>51</v>
      </c>
      <c r="E28" s="11" t="s">
        <v>55</v>
      </c>
      <c r="F28" s="12" t="s">
        <v>89</v>
      </c>
      <c r="G28" s="13"/>
      <c r="H28" s="14">
        <f t="shared" si="16"/>
        <v>0</v>
      </c>
      <c r="I28" s="15">
        <v>0</v>
      </c>
      <c r="J28" s="15">
        <v>0</v>
      </c>
      <c r="K28" s="16">
        <v>0</v>
      </c>
      <c r="L28" s="16">
        <v>0</v>
      </c>
      <c r="M28" s="16">
        <v>0</v>
      </c>
      <c r="N28" s="16">
        <v>0</v>
      </c>
      <c r="O28" s="1">
        <v>0</v>
      </c>
      <c r="P28" s="23">
        <v>0</v>
      </c>
      <c r="Q28" s="23">
        <v>0</v>
      </c>
      <c r="R28" s="23">
        <v>0</v>
      </c>
      <c r="S28" s="23">
        <v>0</v>
      </c>
      <c r="T28" s="23">
        <v>0</v>
      </c>
      <c r="U28" s="23">
        <v>0</v>
      </c>
      <c r="V28" s="23">
        <v>0</v>
      </c>
      <c r="W28" s="23">
        <v>0</v>
      </c>
      <c r="X28" s="23">
        <v>0</v>
      </c>
    </row>
    <row r="29" spans="1:24" ht="30" customHeight="1" x14ac:dyDescent="0.25">
      <c r="A29" s="11" t="s">
        <v>108</v>
      </c>
      <c r="B29" s="12" t="s">
        <v>109</v>
      </c>
      <c r="C29" s="13" t="s">
        <v>107</v>
      </c>
      <c r="D29" s="11" t="s">
        <v>51</v>
      </c>
      <c r="E29" s="11" t="s">
        <v>55</v>
      </c>
      <c r="F29" s="12" t="s">
        <v>111</v>
      </c>
      <c r="G29" s="13"/>
      <c r="H29" s="14">
        <f t="shared" si="16"/>
        <v>0</v>
      </c>
      <c r="I29" s="15">
        <v>0</v>
      </c>
      <c r="J29" s="15">
        <v>0</v>
      </c>
      <c r="K29" s="16">
        <v>0</v>
      </c>
      <c r="L29" s="16">
        <v>0</v>
      </c>
      <c r="M29" s="16">
        <v>0</v>
      </c>
      <c r="N29" s="15">
        <v>0</v>
      </c>
      <c r="O29" s="1">
        <v>0</v>
      </c>
      <c r="P29" s="23">
        <v>0</v>
      </c>
      <c r="Q29" s="23">
        <v>0</v>
      </c>
      <c r="R29" s="23">
        <v>0</v>
      </c>
      <c r="S29" s="23">
        <v>0</v>
      </c>
      <c r="T29" s="23">
        <v>0</v>
      </c>
      <c r="U29" s="23">
        <v>0</v>
      </c>
      <c r="V29" s="23">
        <v>0</v>
      </c>
      <c r="W29" s="23">
        <v>0</v>
      </c>
      <c r="X29" s="23">
        <v>0</v>
      </c>
    </row>
    <row r="30" spans="1:24" ht="54.75" customHeight="1" x14ac:dyDescent="0.25">
      <c r="A30" s="11" t="s">
        <v>112</v>
      </c>
      <c r="B30" s="12" t="s">
        <v>106</v>
      </c>
      <c r="C30" s="13" t="s">
        <v>107</v>
      </c>
      <c r="D30" s="11" t="s">
        <v>51</v>
      </c>
      <c r="E30" s="11" t="s">
        <v>55</v>
      </c>
      <c r="F30" s="12" t="s">
        <v>110</v>
      </c>
      <c r="G30" s="13"/>
      <c r="H30" s="14">
        <f t="shared" si="16"/>
        <v>3000</v>
      </c>
      <c r="I30" s="15">
        <v>0</v>
      </c>
      <c r="J30" s="15">
        <v>0</v>
      </c>
      <c r="K30" s="16">
        <v>0</v>
      </c>
      <c r="L30" s="16">
        <v>3000</v>
      </c>
      <c r="M30" s="16">
        <v>0</v>
      </c>
      <c r="N30" s="15">
        <v>0</v>
      </c>
      <c r="O30" s="1">
        <v>0</v>
      </c>
      <c r="P30" s="23">
        <v>0</v>
      </c>
      <c r="Q30" s="23">
        <v>0</v>
      </c>
      <c r="R30" s="23">
        <v>0</v>
      </c>
      <c r="S30" s="23">
        <v>0</v>
      </c>
      <c r="T30" s="23">
        <v>0</v>
      </c>
      <c r="U30" s="23">
        <v>0</v>
      </c>
      <c r="V30" s="23">
        <v>0</v>
      </c>
      <c r="W30" s="23">
        <v>0</v>
      </c>
      <c r="X30" s="23">
        <v>0</v>
      </c>
    </row>
    <row r="31" spans="1:24" ht="69" customHeight="1" x14ac:dyDescent="0.25">
      <c r="A31" s="11" t="s">
        <v>116</v>
      </c>
      <c r="B31" s="12" t="s">
        <v>215</v>
      </c>
      <c r="C31" s="13" t="s">
        <v>107</v>
      </c>
      <c r="D31" s="11" t="s">
        <v>51</v>
      </c>
      <c r="E31" s="11" t="s">
        <v>55</v>
      </c>
      <c r="F31" s="12" t="s">
        <v>113</v>
      </c>
      <c r="G31" s="13"/>
      <c r="H31" s="14">
        <f t="shared" si="16"/>
        <v>691590.74123000004</v>
      </c>
      <c r="I31" s="15">
        <v>0</v>
      </c>
      <c r="J31" s="15">
        <v>0</v>
      </c>
      <c r="K31" s="16">
        <v>0</v>
      </c>
      <c r="L31" s="16">
        <v>0</v>
      </c>
      <c r="M31" s="16">
        <v>95059.224000000002</v>
      </c>
      <c r="N31" s="15">
        <v>295484.19</v>
      </c>
      <c r="O31" s="1">
        <v>212463.27799999999</v>
      </c>
      <c r="P31" s="23">
        <v>86883.669380000007</v>
      </c>
      <c r="Q31" s="23">
        <v>1700.37985</v>
      </c>
      <c r="R31" s="23">
        <v>0</v>
      </c>
      <c r="S31" s="23">
        <v>0</v>
      </c>
      <c r="T31" s="23">
        <v>0</v>
      </c>
      <c r="U31" s="23">
        <v>0</v>
      </c>
      <c r="V31" s="23">
        <v>0</v>
      </c>
      <c r="W31" s="23">
        <v>0</v>
      </c>
      <c r="X31" s="23">
        <v>0</v>
      </c>
    </row>
    <row r="32" spans="1:24" s="9" customFormat="1" ht="32.25" customHeight="1" x14ac:dyDescent="0.25">
      <c r="A32" s="11" t="s">
        <v>125</v>
      </c>
      <c r="B32" s="12" t="s">
        <v>168</v>
      </c>
      <c r="C32" s="13" t="s">
        <v>191</v>
      </c>
      <c r="D32" s="11" t="s">
        <v>51</v>
      </c>
      <c r="E32" s="11" t="s">
        <v>55</v>
      </c>
      <c r="F32" s="12" t="s">
        <v>137</v>
      </c>
      <c r="G32" s="13"/>
      <c r="H32" s="14">
        <f t="shared" si="16"/>
        <v>25226.627390000001</v>
      </c>
      <c r="I32" s="15">
        <v>0</v>
      </c>
      <c r="J32" s="15">
        <v>0</v>
      </c>
      <c r="K32" s="16">
        <v>0</v>
      </c>
      <c r="L32" s="16">
        <v>0</v>
      </c>
      <c r="M32" s="16">
        <v>1301.991</v>
      </c>
      <c r="N32" s="15">
        <v>15112.163</v>
      </c>
      <c r="O32" s="1">
        <v>2729.4090000000001</v>
      </c>
      <c r="P32" s="23">
        <v>6083.0643899999995</v>
      </c>
      <c r="Q32" s="23">
        <v>0</v>
      </c>
      <c r="R32" s="23">
        <v>0</v>
      </c>
      <c r="S32" s="23">
        <v>0</v>
      </c>
      <c r="T32" s="23">
        <v>0</v>
      </c>
      <c r="U32" s="23">
        <v>0</v>
      </c>
      <c r="V32" s="23">
        <v>0</v>
      </c>
      <c r="W32" s="23">
        <v>0</v>
      </c>
      <c r="X32" s="23">
        <v>0</v>
      </c>
    </row>
    <row r="33" spans="1:24" s="9" customFormat="1" ht="107.25" customHeight="1" x14ac:dyDescent="0.25">
      <c r="A33" s="11" t="s">
        <v>127</v>
      </c>
      <c r="B33" s="12" t="s">
        <v>126</v>
      </c>
      <c r="C33" s="13" t="s">
        <v>107</v>
      </c>
      <c r="D33" s="11" t="s">
        <v>51</v>
      </c>
      <c r="E33" s="11" t="s">
        <v>55</v>
      </c>
      <c r="F33" s="12" t="s">
        <v>143</v>
      </c>
      <c r="G33" s="13"/>
      <c r="H33" s="14">
        <f t="shared" ref="H33:H42" si="17">I33+J33+K33+L33+M33+N33+O33+P33+Q33+R33+S33</f>
        <v>648.62099999999998</v>
      </c>
      <c r="I33" s="15">
        <v>0</v>
      </c>
      <c r="J33" s="15">
        <v>0</v>
      </c>
      <c r="K33" s="16">
        <v>0</v>
      </c>
      <c r="L33" s="16">
        <v>648.62099999999998</v>
      </c>
      <c r="M33" s="16">
        <v>0</v>
      </c>
      <c r="N33" s="15">
        <v>0</v>
      </c>
      <c r="O33" s="1">
        <v>0</v>
      </c>
      <c r="P33" s="23">
        <v>0</v>
      </c>
      <c r="Q33" s="23">
        <v>0</v>
      </c>
      <c r="R33" s="23">
        <v>0</v>
      </c>
      <c r="S33" s="23">
        <v>0</v>
      </c>
      <c r="T33" s="23">
        <v>0</v>
      </c>
      <c r="U33" s="23">
        <v>0</v>
      </c>
      <c r="V33" s="23">
        <v>0</v>
      </c>
      <c r="W33" s="23">
        <v>0</v>
      </c>
      <c r="X33" s="23">
        <v>0</v>
      </c>
    </row>
    <row r="34" spans="1:24" s="19" customFormat="1" ht="38.450000000000003" customHeight="1" x14ac:dyDescent="0.25">
      <c r="A34" s="11" t="s">
        <v>128</v>
      </c>
      <c r="B34" s="12" t="s">
        <v>129</v>
      </c>
      <c r="C34" s="13" t="s">
        <v>107</v>
      </c>
      <c r="D34" s="11" t="s">
        <v>51</v>
      </c>
      <c r="E34" s="11" t="s">
        <v>55</v>
      </c>
      <c r="F34" s="12" t="s">
        <v>138</v>
      </c>
      <c r="G34" s="13"/>
      <c r="H34" s="14">
        <f t="shared" si="17"/>
        <v>5698</v>
      </c>
      <c r="I34" s="15">
        <v>0</v>
      </c>
      <c r="J34" s="15">
        <v>0</v>
      </c>
      <c r="K34" s="16">
        <v>0</v>
      </c>
      <c r="L34" s="16">
        <v>0</v>
      </c>
      <c r="M34" s="16">
        <v>2849</v>
      </c>
      <c r="N34" s="15">
        <v>2849</v>
      </c>
      <c r="O34" s="1">
        <v>0</v>
      </c>
      <c r="P34" s="23">
        <v>0</v>
      </c>
      <c r="Q34" s="23">
        <v>0</v>
      </c>
      <c r="R34" s="23">
        <v>0</v>
      </c>
      <c r="S34" s="23">
        <v>0</v>
      </c>
      <c r="T34" s="23">
        <v>0</v>
      </c>
      <c r="U34" s="23">
        <v>0</v>
      </c>
      <c r="V34" s="23">
        <v>0</v>
      </c>
      <c r="W34" s="23">
        <v>0</v>
      </c>
      <c r="X34" s="23">
        <v>0</v>
      </c>
    </row>
    <row r="35" spans="1:24" s="19" customFormat="1" ht="54" customHeight="1" x14ac:dyDescent="0.25">
      <c r="A35" s="11" t="s">
        <v>130</v>
      </c>
      <c r="B35" s="12" t="s">
        <v>134</v>
      </c>
      <c r="C35" s="13" t="s">
        <v>107</v>
      </c>
      <c r="D35" s="11" t="s">
        <v>51</v>
      </c>
      <c r="E35" s="11" t="s">
        <v>55</v>
      </c>
      <c r="F35" s="12" t="s">
        <v>139</v>
      </c>
      <c r="G35" s="18"/>
      <c r="H35" s="14">
        <f t="shared" si="17"/>
        <v>131.43799999999999</v>
      </c>
      <c r="I35" s="15">
        <v>0</v>
      </c>
      <c r="J35" s="15">
        <v>0</v>
      </c>
      <c r="K35" s="16">
        <v>0</v>
      </c>
      <c r="L35" s="16">
        <v>0</v>
      </c>
      <c r="M35" s="15">
        <v>20</v>
      </c>
      <c r="N35" s="15">
        <v>111.438</v>
      </c>
      <c r="O35" s="1">
        <v>0</v>
      </c>
      <c r="P35" s="23">
        <v>0</v>
      </c>
      <c r="Q35" s="23">
        <v>0</v>
      </c>
      <c r="R35" s="23">
        <v>0</v>
      </c>
      <c r="S35" s="23">
        <v>0</v>
      </c>
      <c r="T35" s="23">
        <v>0</v>
      </c>
      <c r="U35" s="23">
        <v>0</v>
      </c>
      <c r="V35" s="23">
        <v>0</v>
      </c>
      <c r="W35" s="23">
        <v>0</v>
      </c>
      <c r="X35" s="23">
        <v>0</v>
      </c>
    </row>
    <row r="36" spans="1:24" s="19" customFormat="1" ht="50.25" customHeight="1" x14ac:dyDescent="0.25">
      <c r="A36" s="11" t="s">
        <v>135</v>
      </c>
      <c r="B36" s="12" t="s">
        <v>173</v>
      </c>
      <c r="C36" s="13" t="s">
        <v>36</v>
      </c>
      <c r="D36" s="11" t="s">
        <v>51</v>
      </c>
      <c r="E36" s="11" t="s">
        <v>55</v>
      </c>
      <c r="F36" s="12" t="s">
        <v>140</v>
      </c>
      <c r="G36" s="18"/>
      <c r="H36" s="14">
        <f t="shared" si="17"/>
        <v>1940</v>
      </c>
      <c r="I36" s="15">
        <v>0</v>
      </c>
      <c r="J36" s="15">
        <v>0</v>
      </c>
      <c r="K36" s="16">
        <v>0</v>
      </c>
      <c r="L36" s="16">
        <v>0</v>
      </c>
      <c r="M36" s="15">
        <v>1940</v>
      </c>
      <c r="N36" s="15">
        <v>0</v>
      </c>
      <c r="O36" s="1">
        <v>0</v>
      </c>
      <c r="P36" s="23">
        <v>0</v>
      </c>
      <c r="Q36" s="23">
        <v>0</v>
      </c>
      <c r="R36" s="23">
        <v>0</v>
      </c>
      <c r="S36" s="23">
        <v>0</v>
      </c>
      <c r="T36" s="23">
        <v>0</v>
      </c>
      <c r="U36" s="23">
        <v>0</v>
      </c>
      <c r="V36" s="23">
        <v>0</v>
      </c>
      <c r="W36" s="23">
        <v>0</v>
      </c>
      <c r="X36" s="23">
        <v>0</v>
      </c>
    </row>
    <row r="37" spans="1:24" s="19" customFormat="1" ht="27.75" customHeight="1" x14ac:dyDescent="0.25">
      <c r="A37" s="11" t="s">
        <v>146</v>
      </c>
      <c r="B37" s="12" t="s">
        <v>144</v>
      </c>
      <c r="C37" s="13" t="s">
        <v>107</v>
      </c>
      <c r="D37" s="11" t="s">
        <v>51</v>
      </c>
      <c r="E37" s="11" t="s">
        <v>55</v>
      </c>
      <c r="F37" s="12" t="s">
        <v>145</v>
      </c>
      <c r="G37" s="18"/>
      <c r="H37" s="14">
        <f t="shared" si="17"/>
        <v>0</v>
      </c>
      <c r="I37" s="15">
        <v>0</v>
      </c>
      <c r="J37" s="15">
        <v>0</v>
      </c>
      <c r="K37" s="16">
        <v>0</v>
      </c>
      <c r="L37" s="16">
        <v>0</v>
      </c>
      <c r="M37" s="15">
        <v>0</v>
      </c>
      <c r="N37" s="15">
        <v>0</v>
      </c>
      <c r="O37" s="1">
        <v>0</v>
      </c>
      <c r="P37" s="23">
        <v>0</v>
      </c>
      <c r="Q37" s="23">
        <v>0</v>
      </c>
      <c r="R37" s="23">
        <v>0</v>
      </c>
      <c r="S37" s="23">
        <v>0</v>
      </c>
      <c r="T37" s="23">
        <v>0</v>
      </c>
      <c r="U37" s="23">
        <v>0</v>
      </c>
      <c r="V37" s="23">
        <v>0</v>
      </c>
      <c r="W37" s="23">
        <v>0</v>
      </c>
      <c r="X37" s="23">
        <v>0</v>
      </c>
    </row>
    <row r="38" spans="1:24" s="19" customFormat="1" ht="63.4" customHeight="1" x14ac:dyDescent="0.25">
      <c r="A38" s="11" t="s">
        <v>147</v>
      </c>
      <c r="B38" s="12" t="s">
        <v>157</v>
      </c>
      <c r="C38" s="13" t="s">
        <v>107</v>
      </c>
      <c r="D38" s="11" t="s">
        <v>51</v>
      </c>
      <c r="E38" s="11" t="s">
        <v>55</v>
      </c>
      <c r="F38" s="12" t="s">
        <v>158</v>
      </c>
      <c r="G38" s="18"/>
      <c r="H38" s="14">
        <f t="shared" si="17"/>
        <v>156526.40100000001</v>
      </c>
      <c r="I38" s="15">
        <v>0</v>
      </c>
      <c r="J38" s="15">
        <v>0</v>
      </c>
      <c r="K38" s="16">
        <v>0</v>
      </c>
      <c r="L38" s="16">
        <v>0</v>
      </c>
      <c r="M38" s="15">
        <v>0</v>
      </c>
      <c r="N38" s="15">
        <v>75886</v>
      </c>
      <c r="O38" s="1">
        <v>80640.400999999998</v>
      </c>
      <c r="P38" s="23">
        <v>0</v>
      </c>
      <c r="Q38" s="23">
        <v>0</v>
      </c>
      <c r="R38" s="23">
        <v>0</v>
      </c>
      <c r="S38" s="23">
        <v>0</v>
      </c>
      <c r="T38" s="23">
        <v>0</v>
      </c>
      <c r="U38" s="23">
        <v>0</v>
      </c>
      <c r="V38" s="23">
        <v>0</v>
      </c>
      <c r="W38" s="23">
        <v>0</v>
      </c>
      <c r="X38" s="23">
        <v>0</v>
      </c>
    </row>
    <row r="39" spans="1:24" s="19" customFormat="1" ht="41.25" customHeight="1" x14ac:dyDescent="0.25">
      <c r="A39" s="11" t="s">
        <v>160</v>
      </c>
      <c r="B39" s="12" t="s">
        <v>170</v>
      </c>
      <c r="C39" s="13" t="s">
        <v>107</v>
      </c>
      <c r="D39" s="11" t="s">
        <v>51</v>
      </c>
      <c r="E39" s="11" t="s">
        <v>55</v>
      </c>
      <c r="F39" s="12" t="s">
        <v>159</v>
      </c>
      <c r="G39" s="18"/>
      <c r="H39" s="14">
        <f t="shared" si="17"/>
        <v>44468.400999999998</v>
      </c>
      <c r="I39" s="15">
        <v>0</v>
      </c>
      <c r="J39" s="15">
        <v>0</v>
      </c>
      <c r="K39" s="16">
        <v>0</v>
      </c>
      <c r="L39" s="16">
        <v>0</v>
      </c>
      <c r="M39" s="15">
        <v>0</v>
      </c>
      <c r="N39" s="15">
        <v>0</v>
      </c>
      <c r="O39" s="1">
        <v>15833.401</v>
      </c>
      <c r="P39" s="23">
        <v>15800</v>
      </c>
      <c r="Q39" s="23">
        <f>12785+50</f>
        <v>12835</v>
      </c>
      <c r="R39" s="23">
        <v>0</v>
      </c>
      <c r="S39" s="23">
        <v>0</v>
      </c>
      <c r="T39" s="23">
        <v>0</v>
      </c>
      <c r="U39" s="23">
        <v>0</v>
      </c>
      <c r="V39" s="23">
        <v>0</v>
      </c>
      <c r="W39" s="23">
        <v>0</v>
      </c>
      <c r="X39" s="23">
        <v>0</v>
      </c>
    </row>
    <row r="40" spans="1:24" s="19" customFormat="1" ht="39.75" customHeight="1" x14ac:dyDescent="0.25">
      <c r="A40" s="11" t="s">
        <v>192</v>
      </c>
      <c r="B40" s="12" t="s">
        <v>195</v>
      </c>
      <c r="C40" s="13" t="s">
        <v>107</v>
      </c>
      <c r="D40" s="11" t="s">
        <v>51</v>
      </c>
      <c r="E40" s="11" t="s">
        <v>55</v>
      </c>
      <c r="F40" s="12" t="s">
        <v>196</v>
      </c>
      <c r="G40" s="18"/>
      <c r="H40" s="14">
        <f>I40+J40+K40+L40+M40+N40+O40+P40+Q40+R40+S40</f>
        <v>109460.90342</v>
      </c>
      <c r="I40" s="15">
        <v>0</v>
      </c>
      <c r="J40" s="15">
        <v>0</v>
      </c>
      <c r="K40" s="16">
        <v>0</v>
      </c>
      <c r="L40" s="16">
        <v>0</v>
      </c>
      <c r="M40" s="15">
        <v>0</v>
      </c>
      <c r="N40" s="15">
        <v>0</v>
      </c>
      <c r="O40" s="1">
        <v>0</v>
      </c>
      <c r="P40" s="23">
        <v>62659.30315</v>
      </c>
      <c r="Q40" s="23">
        <v>46801.600270000003</v>
      </c>
      <c r="R40" s="23">
        <v>0</v>
      </c>
      <c r="S40" s="23">
        <v>0</v>
      </c>
      <c r="T40" s="23">
        <v>0</v>
      </c>
      <c r="U40" s="23">
        <v>0</v>
      </c>
      <c r="V40" s="23">
        <v>0</v>
      </c>
      <c r="W40" s="23">
        <v>0</v>
      </c>
      <c r="X40" s="23">
        <v>0</v>
      </c>
    </row>
    <row r="41" spans="1:24" s="19" customFormat="1" ht="54.75" customHeight="1" x14ac:dyDescent="0.25">
      <c r="A41" s="11" t="s">
        <v>194</v>
      </c>
      <c r="B41" s="12" t="s">
        <v>212</v>
      </c>
      <c r="C41" s="13" t="s">
        <v>107</v>
      </c>
      <c r="D41" s="11" t="s">
        <v>51</v>
      </c>
      <c r="E41" s="11" t="s">
        <v>55</v>
      </c>
      <c r="F41" s="12" t="s">
        <v>193</v>
      </c>
      <c r="G41" s="18"/>
      <c r="H41" s="14">
        <f t="shared" si="17"/>
        <v>0</v>
      </c>
      <c r="I41" s="15">
        <v>0</v>
      </c>
      <c r="J41" s="15">
        <v>0</v>
      </c>
      <c r="K41" s="16">
        <v>0</v>
      </c>
      <c r="L41" s="16">
        <v>0</v>
      </c>
      <c r="M41" s="15">
        <v>0</v>
      </c>
      <c r="N41" s="15">
        <v>0</v>
      </c>
      <c r="O41" s="1">
        <v>0</v>
      </c>
      <c r="P41" s="23">
        <v>0</v>
      </c>
      <c r="Q41" s="23">
        <v>0</v>
      </c>
      <c r="R41" s="23">
        <v>0</v>
      </c>
      <c r="S41" s="23">
        <v>0</v>
      </c>
      <c r="T41" s="23">
        <v>0</v>
      </c>
      <c r="U41" s="23">
        <v>0</v>
      </c>
      <c r="V41" s="23">
        <v>0</v>
      </c>
      <c r="W41" s="23">
        <v>0</v>
      </c>
      <c r="X41" s="23">
        <v>0</v>
      </c>
    </row>
    <row r="42" spans="1:24" s="19" customFormat="1" ht="108" customHeight="1" x14ac:dyDescent="0.25">
      <c r="A42" s="11" t="s">
        <v>197</v>
      </c>
      <c r="B42" s="12" t="s">
        <v>211</v>
      </c>
      <c r="C42" s="13" t="s">
        <v>198</v>
      </c>
      <c r="D42" s="11" t="s">
        <v>51</v>
      </c>
      <c r="E42" s="11" t="s">
        <v>55</v>
      </c>
      <c r="F42" s="12" t="s">
        <v>205</v>
      </c>
      <c r="G42" s="18"/>
      <c r="H42" s="14">
        <f t="shared" si="17"/>
        <v>6725.4179999999997</v>
      </c>
      <c r="I42" s="15">
        <v>0</v>
      </c>
      <c r="J42" s="15">
        <v>0</v>
      </c>
      <c r="K42" s="16">
        <v>0</v>
      </c>
      <c r="L42" s="16">
        <v>0</v>
      </c>
      <c r="M42" s="15">
        <v>0</v>
      </c>
      <c r="N42" s="15">
        <v>0</v>
      </c>
      <c r="O42" s="1">
        <v>6725.4179999999997</v>
      </c>
      <c r="P42" s="23">
        <v>0</v>
      </c>
      <c r="Q42" s="23">
        <v>0</v>
      </c>
      <c r="R42" s="23">
        <v>0</v>
      </c>
      <c r="S42" s="23">
        <v>0</v>
      </c>
      <c r="T42" s="23">
        <v>0</v>
      </c>
      <c r="U42" s="23">
        <v>0</v>
      </c>
      <c r="V42" s="23">
        <v>0</v>
      </c>
      <c r="W42" s="23">
        <v>0</v>
      </c>
      <c r="X42" s="23">
        <v>0</v>
      </c>
    </row>
    <row r="43" spans="1:24" s="19" customFormat="1" ht="74.45" customHeight="1" x14ac:dyDescent="0.25">
      <c r="A43" s="11" t="s">
        <v>206</v>
      </c>
      <c r="B43" s="12" t="s">
        <v>210</v>
      </c>
      <c r="C43" s="13" t="s">
        <v>207</v>
      </c>
      <c r="D43" s="11" t="s">
        <v>51</v>
      </c>
      <c r="E43" s="11" t="s">
        <v>55</v>
      </c>
      <c r="F43" s="12" t="s">
        <v>208</v>
      </c>
      <c r="G43" s="18"/>
      <c r="H43" s="14">
        <f t="shared" ref="H43" si="18">I43+J43+K43+L43+M43+N43+O43+P43+Q43+R43+S43</f>
        <v>29198.13854</v>
      </c>
      <c r="I43" s="15">
        <v>0</v>
      </c>
      <c r="J43" s="15">
        <v>0</v>
      </c>
      <c r="K43" s="16">
        <v>0</v>
      </c>
      <c r="L43" s="16">
        <v>0</v>
      </c>
      <c r="M43" s="15">
        <v>0</v>
      </c>
      <c r="N43" s="15">
        <v>0</v>
      </c>
      <c r="O43" s="1">
        <v>2998.991</v>
      </c>
      <c r="P43" s="1">
        <v>26199.147540000002</v>
      </c>
      <c r="Q43" s="23">
        <v>0</v>
      </c>
      <c r="R43" s="23">
        <v>0</v>
      </c>
      <c r="S43" s="23">
        <v>0</v>
      </c>
      <c r="T43" s="23">
        <v>0</v>
      </c>
      <c r="U43" s="23">
        <v>0</v>
      </c>
      <c r="V43" s="23">
        <v>0</v>
      </c>
      <c r="W43" s="23">
        <v>0</v>
      </c>
      <c r="X43" s="23">
        <v>0</v>
      </c>
    </row>
    <row r="44" spans="1:24" s="19" customFormat="1" ht="115.5" customHeight="1" x14ac:dyDescent="0.25">
      <c r="A44" s="11" t="s">
        <v>216</v>
      </c>
      <c r="B44" s="25" t="s">
        <v>217</v>
      </c>
      <c r="C44" s="13" t="s">
        <v>207</v>
      </c>
      <c r="D44" s="11" t="s">
        <v>51</v>
      </c>
      <c r="E44" s="11" t="s">
        <v>55</v>
      </c>
      <c r="F44" s="12" t="s">
        <v>218</v>
      </c>
      <c r="G44" s="13"/>
      <c r="H44" s="14">
        <f>I44+J44+K44+L44+M44+N44+O44+P44+Q44+R44+S44</f>
        <v>3432</v>
      </c>
      <c r="I44" s="15">
        <v>0</v>
      </c>
      <c r="J44" s="15">
        <v>0</v>
      </c>
      <c r="K44" s="16">
        <v>0</v>
      </c>
      <c r="L44" s="16">
        <v>0</v>
      </c>
      <c r="M44" s="15">
        <v>0</v>
      </c>
      <c r="N44" s="15">
        <v>0</v>
      </c>
      <c r="O44" s="1">
        <v>0</v>
      </c>
      <c r="P44" s="1">
        <v>3432</v>
      </c>
      <c r="Q44" s="23">
        <v>0</v>
      </c>
      <c r="R44" s="23">
        <v>0</v>
      </c>
      <c r="S44" s="23">
        <v>0</v>
      </c>
      <c r="T44" s="23">
        <v>0</v>
      </c>
      <c r="U44" s="23">
        <v>0</v>
      </c>
      <c r="V44" s="23">
        <v>0</v>
      </c>
      <c r="W44" s="23">
        <v>0</v>
      </c>
      <c r="X44" s="23">
        <v>0</v>
      </c>
    </row>
    <row r="45" spans="1:24" s="19" customFormat="1" ht="51" x14ac:dyDescent="0.25">
      <c r="A45" s="11" t="s">
        <v>219</v>
      </c>
      <c r="B45" s="25" t="s">
        <v>229</v>
      </c>
      <c r="C45" s="13" t="s">
        <v>207</v>
      </c>
      <c r="D45" s="11" t="s">
        <v>51</v>
      </c>
      <c r="E45" s="11" t="s">
        <v>55</v>
      </c>
      <c r="F45" s="12" t="s">
        <v>230</v>
      </c>
      <c r="G45" s="13"/>
      <c r="H45" s="14">
        <f>I45+J45+K45+L45+M45+N45+O45+P45+Q45+R45+S45</f>
        <v>105.26316</v>
      </c>
      <c r="I45" s="15">
        <v>0</v>
      </c>
      <c r="J45" s="15">
        <v>0</v>
      </c>
      <c r="K45" s="16">
        <v>0</v>
      </c>
      <c r="L45" s="16">
        <v>0</v>
      </c>
      <c r="M45" s="15">
        <v>0</v>
      </c>
      <c r="N45" s="15">
        <v>0</v>
      </c>
      <c r="O45" s="1">
        <v>0</v>
      </c>
      <c r="P45" s="1">
        <v>0</v>
      </c>
      <c r="Q45" s="23">
        <f>195.577-90.31384</f>
        <v>105.26316</v>
      </c>
      <c r="R45" s="23">
        <v>0</v>
      </c>
      <c r="S45" s="23">
        <v>0</v>
      </c>
      <c r="T45" s="23">
        <v>0</v>
      </c>
      <c r="U45" s="23">
        <v>0</v>
      </c>
      <c r="V45" s="23">
        <v>0</v>
      </c>
      <c r="W45" s="23">
        <v>0</v>
      </c>
      <c r="X45" s="23">
        <v>0</v>
      </c>
    </row>
    <row r="46" spans="1:24" s="19" customFormat="1" ht="104.1" customHeight="1" x14ac:dyDescent="0.25">
      <c r="A46" s="69" t="s">
        <v>132</v>
      </c>
      <c r="B46" s="89" t="s">
        <v>131</v>
      </c>
      <c r="C46" s="90" t="s">
        <v>107</v>
      </c>
      <c r="D46" s="91" t="s">
        <v>51</v>
      </c>
      <c r="E46" s="91" t="s">
        <v>55</v>
      </c>
      <c r="F46" s="70" t="s">
        <v>152</v>
      </c>
      <c r="G46" s="90"/>
      <c r="H46" s="92">
        <f>H47+H48+H49+H50+H51</f>
        <v>146161.2531</v>
      </c>
      <c r="I46" s="92">
        <f>I48+I49+I50</f>
        <v>0</v>
      </c>
      <c r="J46" s="92">
        <f>J48+J49+J50</f>
        <v>0</v>
      </c>
      <c r="K46" s="92">
        <f>K48+K49+K50</f>
        <v>0</v>
      </c>
      <c r="L46" s="92">
        <f>L48+L49+L50</f>
        <v>96</v>
      </c>
      <c r="M46" s="92">
        <f>M48+M49+M50</f>
        <v>5251</v>
      </c>
      <c r="N46" s="92">
        <f>N47+N48+N49+N50+N51</f>
        <v>88342.975000000006</v>
      </c>
      <c r="O46" s="93">
        <f>O47+O48+O49+O50+O51</f>
        <v>52471.278100000003</v>
      </c>
      <c r="P46" s="84">
        <f>P48+P49+P50+P51</f>
        <v>0</v>
      </c>
      <c r="Q46" s="84">
        <f>Q48+Q49+Q50+Q51</f>
        <v>0</v>
      </c>
      <c r="R46" s="84">
        <f>R48+R49+R50+R51</f>
        <v>0</v>
      </c>
      <c r="S46" s="84">
        <f>S48+S49+S50+S51</f>
        <v>0</v>
      </c>
      <c r="T46" s="84">
        <f t="shared" ref="T46:X46" si="19">T48+T49+T50+T51</f>
        <v>0</v>
      </c>
      <c r="U46" s="84">
        <f t="shared" si="19"/>
        <v>0</v>
      </c>
      <c r="V46" s="84">
        <f t="shared" si="19"/>
        <v>0</v>
      </c>
      <c r="W46" s="84">
        <f t="shared" si="19"/>
        <v>0</v>
      </c>
      <c r="X46" s="84">
        <f t="shared" si="19"/>
        <v>0</v>
      </c>
    </row>
    <row r="47" spans="1:24" s="19" customFormat="1" ht="134.1" customHeight="1" x14ac:dyDescent="0.25">
      <c r="A47" s="11" t="s">
        <v>153</v>
      </c>
      <c r="B47" s="20" t="s">
        <v>200</v>
      </c>
      <c r="C47" s="13" t="s">
        <v>107</v>
      </c>
      <c r="D47" s="11" t="s">
        <v>51</v>
      </c>
      <c r="E47" s="11" t="s">
        <v>55</v>
      </c>
      <c r="F47" s="12" t="s">
        <v>187</v>
      </c>
      <c r="G47" s="18"/>
      <c r="H47" s="14">
        <f>I47+J47+K47+L47+M47+N47+O47+P47+Q47+R47+S47</f>
        <v>17289.627</v>
      </c>
      <c r="I47" s="15">
        <v>0</v>
      </c>
      <c r="J47" s="15">
        <v>0</v>
      </c>
      <c r="K47" s="16">
        <v>0</v>
      </c>
      <c r="L47" s="16">
        <v>0</v>
      </c>
      <c r="M47" s="16">
        <v>0</v>
      </c>
      <c r="N47" s="15">
        <v>4739.46</v>
      </c>
      <c r="O47" s="1">
        <v>12550.166999999999</v>
      </c>
      <c r="P47" s="23">
        <v>0</v>
      </c>
      <c r="Q47" s="23">
        <v>0</v>
      </c>
      <c r="R47" s="23">
        <v>0</v>
      </c>
      <c r="S47" s="23">
        <v>0</v>
      </c>
      <c r="T47" s="23">
        <v>0</v>
      </c>
      <c r="U47" s="23">
        <v>0</v>
      </c>
      <c r="V47" s="23">
        <v>0</v>
      </c>
      <c r="W47" s="23">
        <v>0</v>
      </c>
      <c r="X47" s="23">
        <v>0</v>
      </c>
    </row>
    <row r="48" spans="1:24" s="19" customFormat="1" ht="79.5" customHeight="1" x14ac:dyDescent="0.25">
      <c r="A48" s="11" t="s">
        <v>161</v>
      </c>
      <c r="B48" s="12" t="s">
        <v>174</v>
      </c>
      <c r="C48" s="13" t="s">
        <v>107</v>
      </c>
      <c r="D48" s="11" t="s">
        <v>51</v>
      </c>
      <c r="E48" s="11" t="s">
        <v>55</v>
      </c>
      <c r="F48" s="12" t="s">
        <v>188</v>
      </c>
      <c r="G48" s="13"/>
      <c r="H48" s="14">
        <f>I48+J48+K48+L48+M48+N48+O48+P48+Q48+R48+S48</f>
        <v>22283.848000000002</v>
      </c>
      <c r="I48" s="15">
        <v>0</v>
      </c>
      <c r="J48" s="15">
        <v>0</v>
      </c>
      <c r="K48" s="16">
        <v>0</v>
      </c>
      <c r="L48" s="16">
        <v>96</v>
      </c>
      <c r="M48" s="16">
        <v>5251</v>
      </c>
      <c r="N48" s="15">
        <v>16936.848000000002</v>
      </c>
      <c r="O48" s="1">
        <v>0</v>
      </c>
      <c r="P48" s="23">
        <v>0</v>
      </c>
      <c r="Q48" s="23">
        <v>0</v>
      </c>
      <c r="R48" s="23">
        <v>0</v>
      </c>
      <c r="S48" s="23">
        <v>0</v>
      </c>
      <c r="T48" s="23">
        <v>0</v>
      </c>
      <c r="U48" s="23">
        <v>0</v>
      </c>
      <c r="V48" s="23">
        <v>0</v>
      </c>
      <c r="W48" s="23">
        <v>0</v>
      </c>
      <c r="X48" s="23">
        <v>0</v>
      </c>
    </row>
    <row r="49" spans="1:24" s="19" customFormat="1" ht="39" customHeight="1" x14ac:dyDescent="0.25">
      <c r="A49" s="11" t="s">
        <v>162</v>
      </c>
      <c r="B49" s="12" t="s">
        <v>163</v>
      </c>
      <c r="C49" s="13" t="s">
        <v>107</v>
      </c>
      <c r="D49" s="11" t="s">
        <v>51</v>
      </c>
      <c r="E49" s="11" t="s">
        <v>55</v>
      </c>
      <c r="F49" s="12" t="s">
        <v>183</v>
      </c>
      <c r="G49" s="18"/>
      <c r="H49" s="14">
        <f>I49+J49+K49+L49+M49+N49+O49+P49+Q49+R49+S49</f>
        <v>0</v>
      </c>
      <c r="I49" s="15">
        <v>0</v>
      </c>
      <c r="J49" s="15">
        <v>0</v>
      </c>
      <c r="K49" s="16">
        <v>0</v>
      </c>
      <c r="L49" s="16">
        <v>0</v>
      </c>
      <c r="M49" s="16">
        <v>0</v>
      </c>
      <c r="N49" s="15">
        <v>0</v>
      </c>
      <c r="O49" s="1">
        <v>0</v>
      </c>
      <c r="P49" s="23">
        <v>0</v>
      </c>
      <c r="Q49" s="23">
        <v>0</v>
      </c>
      <c r="R49" s="23">
        <v>0</v>
      </c>
      <c r="S49" s="23">
        <v>0</v>
      </c>
      <c r="T49" s="23">
        <v>0</v>
      </c>
      <c r="U49" s="23">
        <v>0</v>
      </c>
      <c r="V49" s="23">
        <v>0</v>
      </c>
      <c r="W49" s="23">
        <v>0</v>
      </c>
      <c r="X49" s="23">
        <v>0</v>
      </c>
    </row>
    <row r="50" spans="1:24" ht="33.75" customHeight="1" x14ac:dyDescent="0.25">
      <c r="A50" s="11" t="s">
        <v>182</v>
      </c>
      <c r="B50" s="12" t="s">
        <v>175</v>
      </c>
      <c r="C50" s="13" t="s">
        <v>107</v>
      </c>
      <c r="D50" s="11" t="s">
        <v>51</v>
      </c>
      <c r="E50" s="11" t="s">
        <v>55</v>
      </c>
      <c r="F50" s="12" t="s">
        <v>184</v>
      </c>
      <c r="G50" s="18"/>
      <c r="H50" s="14">
        <f>I50+J50+K50+L50+M50+N50+O50+P50+Q50+R50+S50</f>
        <v>51032.222099999999</v>
      </c>
      <c r="I50" s="15">
        <v>0</v>
      </c>
      <c r="J50" s="15">
        <v>0</v>
      </c>
      <c r="K50" s="16">
        <v>0</v>
      </c>
      <c r="L50" s="16">
        <v>0</v>
      </c>
      <c r="M50" s="16">
        <v>0</v>
      </c>
      <c r="N50" s="15">
        <v>11111.111000000001</v>
      </c>
      <c r="O50" s="1">
        <v>39921.111100000002</v>
      </c>
      <c r="P50" s="23">
        <v>0</v>
      </c>
      <c r="Q50" s="23">
        <v>0</v>
      </c>
      <c r="R50" s="23">
        <v>0</v>
      </c>
      <c r="S50" s="23">
        <v>0</v>
      </c>
      <c r="T50" s="23">
        <v>0</v>
      </c>
      <c r="U50" s="23">
        <v>0</v>
      </c>
      <c r="V50" s="23">
        <v>0</v>
      </c>
      <c r="W50" s="23">
        <v>0</v>
      </c>
      <c r="X50" s="23">
        <v>0</v>
      </c>
    </row>
    <row r="51" spans="1:24" ht="31.5" customHeight="1" x14ac:dyDescent="0.25">
      <c r="A51" s="11" t="s">
        <v>190</v>
      </c>
      <c r="B51" s="12" t="s">
        <v>175</v>
      </c>
      <c r="C51" s="13" t="s">
        <v>107</v>
      </c>
      <c r="D51" s="11" t="s">
        <v>51</v>
      </c>
      <c r="E51" s="11" t="s">
        <v>55</v>
      </c>
      <c r="F51" s="12" t="s">
        <v>185</v>
      </c>
      <c r="G51" s="18"/>
      <c r="H51" s="14">
        <f>I51+J51+K51+L51+M51+N51+O51+P51+Q51+R51+S51</f>
        <v>55555.555999999997</v>
      </c>
      <c r="I51" s="15">
        <v>0</v>
      </c>
      <c r="J51" s="15">
        <v>0</v>
      </c>
      <c r="K51" s="16">
        <v>0</v>
      </c>
      <c r="L51" s="16">
        <v>0</v>
      </c>
      <c r="M51" s="16">
        <v>0</v>
      </c>
      <c r="N51" s="15">
        <v>55555.555999999997</v>
      </c>
      <c r="O51" s="1">
        <v>0</v>
      </c>
      <c r="P51" s="23">
        <v>0</v>
      </c>
      <c r="Q51" s="23">
        <v>0</v>
      </c>
      <c r="R51" s="23">
        <v>0</v>
      </c>
      <c r="S51" s="23">
        <v>0</v>
      </c>
      <c r="T51" s="23">
        <v>0</v>
      </c>
      <c r="U51" s="23">
        <v>0</v>
      </c>
      <c r="V51" s="23">
        <v>0</v>
      </c>
      <c r="W51" s="23">
        <v>0</v>
      </c>
      <c r="X51" s="23">
        <v>0</v>
      </c>
    </row>
    <row r="52" spans="1:24" ht="32.25" customHeight="1" x14ac:dyDescent="0.25">
      <c r="A52" s="40" t="s">
        <v>166</v>
      </c>
      <c r="B52" s="27" t="s">
        <v>176</v>
      </c>
      <c r="C52" s="57"/>
      <c r="D52" s="58" t="s">
        <v>117</v>
      </c>
      <c r="E52" s="58" t="s">
        <v>118</v>
      </c>
      <c r="F52" s="27" t="s">
        <v>119</v>
      </c>
      <c r="G52" s="59"/>
      <c r="H52" s="53">
        <f>H53+H60</f>
        <v>132163.28880000001</v>
      </c>
      <c r="I52" s="53">
        <f t="shared" ref="I52:S52" si="20">I53+I60</f>
        <v>4165.5619999999999</v>
      </c>
      <c r="J52" s="53">
        <f t="shared" si="20"/>
        <v>1288.261</v>
      </c>
      <c r="K52" s="53">
        <f t="shared" si="20"/>
        <v>500</v>
      </c>
      <c r="L52" s="53">
        <f t="shared" si="20"/>
        <v>9710.1110000000008</v>
      </c>
      <c r="M52" s="53">
        <f t="shared" si="20"/>
        <v>78700.672999999995</v>
      </c>
      <c r="N52" s="53">
        <f>N53+N60</f>
        <v>28828.681799999998</v>
      </c>
      <c r="O52" s="2">
        <f>O53+O60</f>
        <v>870</v>
      </c>
      <c r="P52" s="54">
        <f t="shared" si="20"/>
        <v>900</v>
      </c>
      <c r="Q52" s="54">
        <f t="shared" si="20"/>
        <v>900</v>
      </c>
      <c r="R52" s="54">
        <f t="shared" si="20"/>
        <v>900</v>
      </c>
      <c r="S52" s="54">
        <f t="shared" si="20"/>
        <v>900</v>
      </c>
      <c r="T52" s="54">
        <f t="shared" ref="T52:X52" si="21">T53+T60</f>
        <v>900</v>
      </c>
      <c r="U52" s="54">
        <f t="shared" si="21"/>
        <v>900</v>
      </c>
      <c r="V52" s="54">
        <f t="shared" si="21"/>
        <v>900</v>
      </c>
      <c r="W52" s="54">
        <f t="shared" si="21"/>
        <v>900</v>
      </c>
      <c r="X52" s="54">
        <f t="shared" si="21"/>
        <v>900</v>
      </c>
    </row>
    <row r="53" spans="1:24" ht="49.15" customHeight="1" x14ac:dyDescent="0.25">
      <c r="A53" s="41" t="s">
        <v>15</v>
      </c>
      <c r="B53" s="27" t="s">
        <v>68</v>
      </c>
      <c r="C53" s="52" t="s">
        <v>29</v>
      </c>
      <c r="D53" s="41" t="s">
        <v>51</v>
      </c>
      <c r="E53" s="41"/>
      <c r="F53" s="27" t="s">
        <v>98</v>
      </c>
      <c r="G53" s="60"/>
      <c r="H53" s="53">
        <f>I53+J53+K53+L53+M53+N53+O53+P53+Q53+R53+S53+T53+U53+V53+W53+X53</f>
        <v>120751.587</v>
      </c>
      <c r="I53" s="55">
        <f>I54+I55+I56+I58+I57</f>
        <v>4165.5619999999999</v>
      </c>
      <c r="J53" s="55">
        <f>J54+J55+J56+J58+J57</f>
        <v>1092.6959999999999</v>
      </c>
      <c r="K53" s="55">
        <f>K54+K55+K56+K58+K57</f>
        <v>0</v>
      </c>
      <c r="L53" s="55">
        <f>L54+L55+L56+L58+L57</f>
        <v>9409.1110000000008</v>
      </c>
      <c r="M53" s="55">
        <f t="shared" ref="M53:S53" si="22">M54+M55+M56+M58+M57+M59</f>
        <v>78091.384999999995</v>
      </c>
      <c r="N53" s="55">
        <f t="shared" si="22"/>
        <v>27992.832999999999</v>
      </c>
      <c r="O53" s="61">
        <f>O54+O55+O56+O58+O57+O59</f>
        <v>0</v>
      </c>
      <c r="P53" s="56">
        <f t="shared" si="22"/>
        <v>0</v>
      </c>
      <c r="Q53" s="56">
        <f t="shared" si="22"/>
        <v>0</v>
      </c>
      <c r="R53" s="56">
        <f t="shared" si="22"/>
        <v>0</v>
      </c>
      <c r="S53" s="56">
        <f t="shared" si="22"/>
        <v>0</v>
      </c>
      <c r="T53" s="56">
        <f t="shared" ref="T53:X53" si="23">T54+T55+T56+T58+T57+T59</f>
        <v>0</v>
      </c>
      <c r="U53" s="56">
        <f t="shared" si="23"/>
        <v>0</v>
      </c>
      <c r="V53" s="56">
        <f t="shared" si="23"/>
        <v>0</v>
      </c>
      <c r="W53" s="56">
        <f t="shared" si="23"/>
        <v>0</v>
      </c>
      <c r="X53" s="56">
        <f t="shared" si="23"/>
        <v>0</v>
      </c>
    </row>
    <row r="54" spans="1:24" ht="27.75" customHeight="1" x14ac:dyDescent="0.25">
      <c r="A54" s="21" t="s">
        <v>33</v>
      </c>
      <c r="B54" s="22" t="s">
        <v>35</v>
      </c>
      <c r="C54" s="13" t="s">
        <v>37</v>
      </c>
      <c r="D54" s="11" t="s">
        <v>54</v>
      </c>
      <c r="E54" s="11" t="s">
        <v>58</v>
      </c>
      <c r="F54" s="12" t="s">
        <v>76</v>
      </c>
      <c r="G54" s="13"/>
      <c r="H54" s="14">
        <f>I54+J54+K54+L54+M54+N54+O54+P54+Q54+R54+S54</f>
        <v>4558.3360000000002</v>
      </c>
      <c r="I54" s="15">
        <v>3765.5619999999999</v>
      </c>
      <c r="J54" s="15">
        <v>792.774</v>
      </c>
      <c r="K54" s="16">
        <v>0</v>
      </c>
      <c r="L54" s="15">
        <v>0</v>
      </c>
      <c r="M54" s="15">
        <v>0</v>
      </c>
      <c r="N54" s="15">
        <v>0</v>
      </c>
      <c r="O54" s="1">
        <v>0</v>
      </c>
      <c r="P54" s="23">
        <v>0</v>
      </c>
      <c r="Q54" s="23">
        <v>0</v>
      </c>
      <c r="R54" s="23">
        <v>0</v>
      </c>
      <c r="S54" s="23">
        <v>0</v>
      </c>
      <c r="T54" s="23">
        <v>0</v>
      </c>
      <c r="U54" s="23">
        <v>0</v>
      </c>
      <c r="V54" s="23">
        <v>0</v>
      </c>
      <c r="W54" s="23">
        <v>0</v>
      </c>
      <c r="X54" s="23">
        <v>0</v>
      </c>
    </row>
    <row r="55" spans="1:24" ht="31.5" customHeight="1" x14ac:dyDescent="0.25">
      <c r="A55" s="11" t="s">
        <v>34</v>
      </c>
      <c r="B55" s="12" t="s">
        <v>213</v>
      </c>
      <c r="C55" s="13" t="s">
        <v>28</v>
      </c>
      <c r="D55" s="11" t="s">
        <v>54</v>
      </c>
      <c r="E55" s="11" t="s">
        <v>58</v>
      </c>
      <c r="F55" s="12" t="s">
        <v>77</v>
      </c>
      <c r="G55" s="13"/>
      <c r="H55" s="14">
        <f t="shared" ref="H55:H58" si="24">I55+J55+K55+L55+M55+N55+O55+P55+Q55+R55+S55</f>
        <v>699.92200000000003</v>
      </c>
      <c r="I55" s="15">
        <v>400</v>
      </c>
      <c r="J55" s="15">
        <v>299.92200000000003</v>
      </c>
      <c r="K55" s="16">
        <v>0</v>
      </c>
      <c r="L55" s="15">
        <v>0</v>
      </c>
      <c r="M55" s="15">
        <v>0</v>
      </c>
      <c r="N55" s="15">
        <v>0</v>
      </c>
      <c r="O55" s="1">
        <v>0</v>
      </c>
      <c r="P55" s="23">
        <v>0</v>
      </c>
      <c r="Q55" s="23">
        <v>0</v>
      </c>
      <c r="R55" s="23">
        <v>0</v>
      </c>
      <c r="S55" s="23">
        <v>0</v>
      </c>
      <c r="T55" s="23">
        <v>0</v>
      </c>
      <c r="U55" s="23">
        <v>0</v>
      </c>
      <c r="V55" s="23">
        <v>0</v>
      </c>
      <c r="W55" s="23">
        <v>0</v>
      </c>
      <c r="X55" s="23">
        <v>0</v>
      </c>
    </row>
    <row r="56" spans="1:24" s="9" customFormat="1" ht="31.5" customHeight="1" x14ac:dyDescent="0.25">
      <c r="A56" s="11" t="s">
        <v>43</v>
      </c>
      <c r="B56" s="12" t="s">
        <v>31</v>
      </c>
      <c r="C56" s="13" t="s">
        <v>28</v>
      </c>
      <c r="D56" s="11" t="s">
        <v>54</v>
      </c>
      <c r="E56" s="11"/>
      <c r="F56" s="12" t="s">
        <v>25</v>
      </c>
      <c r="G56" s="13"/>
      <c r="H56" s="14">
        <f t="shared" si="24"/>
        <v>0</v>
      </c>
      <c r="I56" s="15">
        <v>0</v>
      </c>
      <c r="J56" s="15">
        <v>0</v>
      </c>
      <c r="K56" s="16">
        <v>0</v>
      </c>
      <c r="L56" s="15">
        <v>0</v>
      </c>
      <c r="M56" s="15">
        <v>0</v>
      </c>
      <c r="N56" s="15">
        <v>0</v>
      </c>
      <c r="O56" s="1">
        <v>0</v>
      </c>
      <c r="P56" s="23">
        <v>0</v>
      </c>
      <c r="Q56" s="23">
        <v>0</v>
      </c>
      <c r="R56" s="23">
        <v>0</v>
      </c>
      <c r="S56" s="23">
        <v>0</v>
      </c>
      <c r="T56" s="23">
        <v>0</v>
      </c>
      <c r="U56" s="23">
        <v>0</v>
      </c>
      <c r="V56" s="23">
        <v>0</v>
      </c>
      <c r="W56" s="23">
        <v>0</v>
      </c>
      <c r="X56" s="23">
        <v>0</v>
      </c>
    </row>
    <row r="57" spans="1:24" ht="36.75" customHeight="1" x14ac:dyDescent="0.25">
      <c r="A57" s="21" t="s">
        <v>44</v>
      </c>
      <c r="B57" s="22" t="s">
        <v>115</v>
      </c>
      <c r="C57" s="13" t="s">
        <v>36</v>
      </c>
      <c r="D57" s="11" t="s">
        <v>51</v>
      </c>
      <c r="E57" s="11" t="s">
        <v>58</v>
      </c>
      <c r="F57" s="12" t="s">
        <v>141</v>
      </c>
      <c r="G57" s="13"/>
      <c r="H57" s="14">
        <f t="shared" si="24"/>
        <v>111753.329</v>
      </c>
      <c r="I57" s="15">
        <v>0</v>
      </c>
      <c r="J57" s="15">
        <v>0</v>
      </c>
      <c r="K57" s="16">
        <v>0</v>
      </c>
      <c r="L57" s="15">
        <v>9409.1110000000008</v>
      </c>
      <c r="M57" s="15">
        <v>78091.384999999995</v>
      </c>
      <c r="N57" s="15">
        <v>24252.832999999999</v>
      </c>
      <c r="O57" s="1">
        <v>0</v>
      </c>
      <c r="P57" s="23">
        <v>0</v>
      </c>
      <c r="Q57" s="23">
        <v>0</v>
      </c>
      <c r="R57" s="23">
        <v>0</v>
      </c>
      <c r="S57" s="23">
        <v>0</v>
      </c>
      <c r="T57" s="23">
        <v>0</v>
      </c>
      <c r="U57" s="23">
        <v>0</v>
      </c>
      <c r="V57" s="23">
        <v>0</v>
      </c>
      <c r="W57" s="23">
        <v>0</v>
      </c>
      <c r="X57" s="23">
        <v>0</v>
      </c>
    </row>
    <row r="58" spans="1:24" ht="65.25" customHeight="1" x14ac:dyDescent="0.25">
      <c r="A58" s="17" t="s">
        <v>114</v>
      </c>
      <c r="B58" s="29" t="s">
        <v>17</v>
      </c>
      <c r="C58" s="18" t="s">
        <v>38</v>
      </c>
      <c r="D58" s="17" t="s">
        <v>54</v>
      </c>
      <c r="E58" s="17"/>
      <c r="F58" s="29" t="s">
        <v>25</v>
      </c>
      <c r="G58" s="18"/>
      <c r="H58" s="14">
        <f t="shared" si="24"/>
        <v>0</v>
      </c>
      <c r="I58" s="62">
        <v>0</v>
      </c>
      <c r="J58" s="62">
        <v>0</v>
      </c>
      <c r="K58" s="63">
        <v>0</v>
      </c>
      <c r="L58" s="62">
        <v>0</v>
      </c>
      <c r="M58" s="62">
        <v>0</v>
      </c>
      <c r="N58" s="62">
        <v>0</v>
      </c>
      <c r="O58" s="1">
        <v>0</v>
      </c>
      <c r="P58" s="23">
        <v>0</v>
      </c>
      <c r="Q58" s="23">
        <v>0</v>
      </c>
      <c r="R58" s="23">
        <v>0</v>
      </c>
      <c r="S58" s="23">
        <v>0</v>
      </c>
      <c r="T58" s="23">
        <v>0</v>
      </c>
      <c r="U58" s="23">
        <v>0</v>
      </c>
      <c r="V58" s="23">
        <v>0</v>
      </c>
      <c r="W58" s="23">
        <v>0</v>
      </c>
      <c r="X58" s="23">
        <v>0</v>
      </c>
    </row>
    <row r="59" spans="1:24" ht="31.15" customHeight="1" x14ac:dyDescent="0.25">
      <c r="A59" s="17" t="s">
        <v>154</v>
      </c>
      <c r="B59" s="29" t="s">
        <v>155</v>
      </c>
      <c r="C59" s="13" t="s">
        <v>36</v>
      </c>
      <c r="D59" s="11" t="s">
        <v>51</v>
      </c>
      <c r="E59" s="11" t="s">
        <v>58</v>
      </c>
      <c r="F59" s="29" t="s">
        <v>156</v>
      </c>
      <c r="G59" s="18"/>
      <c r="H59" s="14">
        <f t="shared" ref="H59:H64" si="25">I59+J59+K59+L59+M59+N59+O59+P59+Q59+R59+S59</f>
        <v>3740</v>
      </c>
      <c r="I59" s="62">
        <v>0</v>
      </c>
      <c r="J59" s="62">
        <v>0</v>
      </c>
      <c r="K59" s="63">
        <v>0</v>
      </c>
      <c r="L59" s="62">
        <v>0</v>
      </c>
      <c r="M59" s="62">
        <v>0</v>
      </c>
      <c r="N59" s="62">
        <v>3740</v>
      </c>
      <c r="O59" s="1">
        <v>0</v>
      </c>
      <c r="P59" s="23">
        <v>0</v>
      </c>
      <c r="Q59" s="23">
        <v>0</v>
      </c>
      <c r="R59" s="23">
        <v>0</v>
      </c>
      <c r="S59" s="23">
        <v>0</v>
      </c>
      <c r="T59" s="23">
        <v>0</v>
      </c>
      <c r="U59" s="23">
        <v>0</v>
      </c>
      <c r="V59" s="23">
        <v>0</v>
      </c>
      <c r="W59" s="23">
        <v>0</v>
      </c>
      <c r="X59" s="23">
        <v>0</v>
      </c>
    </row>
    <row r="60" spans="1:24" ht="42.2" customHeight="1" x14ac:dyDescent="0.25">
      <c r="A60" s="69" t="s">
        <v>18</v>
      </c>
      <c r="B60" s="81" t="s">
        <v>69</v>
      </c>
      <c r="C60" s="94" t="s">
        <v>83</v>
      </c>
      <c r="D60" s="69" t="s">
        <v>103</v>
      </c>
      <c r="E60" s="69"/>
      <c r="F60" s="70" t="s">
        <v>142</v>
      </c>
      <c r="G60" s="94"/>
      <c r="H60" s="92">
        <f>I60+J60+K60+L60+M60+N60+O60+P60+Q60+R60+S60+T60+U60+V60+W60+X60</f>
        <v>11411.701799999999</v>
      </c>
      <c r="I60" s="95">
        <f t="shared" ref="I60:S60" si="26">I61+I62+I63</f>
        <v>0</v>
      </c>
      <c r="J60" s="95">
        <f t="shared" si="26"/>
        <v>195.565</v>
      </c>
      <c r="K60" s="95">
        <f t="shared" si="26"/>
        <v>500</v>
      </c>
      <c r="L60" s="95">
        <f t="shared" si="26"/>
        <v>301</v>
      </c>
      <c r="M60" s="95">
        <f t="shared" si="26"/>
        <v>609.28800000000001</v>
      </c>
      <c r="N60" s="95">
        <f>N61+N62+N63+N64</f>
        <v>835.84879999999998</v>
      </c>
      <c r="O60" s="96">
        <f>O61+O62+O63+O64</f>
        <v>870</v>
      </c>
      <c r="P60" s="86">
        <f t="shared" si="26"/>
        <v>900</v>
      </c>
      <c r="Q60" s="86">
        <f>Q61+Q62+Q63+Q64</f>
        <v>900</v>
      </c>
      <c r="R60" s="86">
        <f t="shared" si="26"/>
        <v>900</v>
      </c>
      <c r="S60" s="86">
        <f t="shared" si="26"/>
        <v>900</v>
      </c>
      <c r="T60" s="86">
        <f t="shared" ref="T60:X60" si="27">T61+T62+T63</f>
        <v>900</v>
      </c>
      <c r="U60" s="86">
        <f t="shared" si="27"/>
        <v>900</v>
      </c>
      <c r="V60" s="86">
        <f t="shared" si="27"/>
        <v>900</v>
      </c>
      <c r="W60" s="86">
        <f t="shared" si="27"/>
        <v>900</v>
      </c>
      <c r="X60" s="86">
        <f t="shared" si="27"/>
        <v>900</v>
      </c>
    </row>
    <row r="61" spans="1:24" ht="45.4" customHeight="1" x14ac:dyDescent="0.25">
      <c r="A61" s="11" t="s">
        <v>45</v>
      </c>
      <c r="B61" s="12" t="s">
        <v>30</v>
      </c>
      <c r="C61" s="13" t="s">
        <v>37</v>
      </c>
      <c r="D61" s="11" t="s">
        <v>54</v>
      </c>
      <c r="E61" s="11" t="s">
        <v>61</v>
      </c>
      <c r="F61" s="12" t="s">
        <v>85</v>
      </c>
      <c r="G61" s="13"/>
      <c r="H61" s="14">
        <f t="shared" si="25"/>
        <v>52.863999999999997</v>
      </c>
      <c r="I61" s="15">
        <v>0</v>
      </c>
      <c r="J61" s="15">
        <v>52.863999999999997</v>
      </c>
      <c r="K61" s="16">
        <v>0</v>
      </c>
      <c r="L61" s="15">
        <v>0</v>
      </c>
      <c r="M61" s="15">
        <v>0</v>
      </c>
      <c r="N61" s="15">
        <v>0</v>
      </c>
      <c r="O61" s="1">
        <v>0</v>
      </c>
      <c r="P61" s="23">
        <v>0</v>
      </c>
      <c r="Q61" s="23">
        <v>0</v>
      </c>
      <c r="R61" s="23">
        <v>0</v>
      </c>
      <c r="S61" s="23">
        <v>0</v>
      </c>
      <c r="T61" s="23">
        <v>0</v>
      </c>
      <c r="U61" s="23">
        <v>0</v>
      </c>
      <c r="V61" s="23">
        <v>0</v>
      </c>
      <c r="W61" s="23">
        <v>0</v>
      </c>
      <c r="X61" s="23">
        <v>0</v>
      </c>
    </row>
    <row r="62" spans="1:24" ht="42.75" customHeight="1" x14ac:dyDescent="0.25">
      <c r="A62" s="11" t="s">
        <v>52</v>
      </c>
      <c r="B62" s="12" t="s">
        <v>59</v>
      </c>
      <c r="C62" s="13" t="s">
        <v>53</v>
      </c>
      <c r="D62" s="11" t="s">
        <v>51</v>
      </c>
      <c r="E62" s="11" t="s">
        <v>58</v>
      </c>
      <c r="F62" s="12" t="s">
        <v>86</v>
      </c>
      <c r="G62" s="13"/>
      <c r="H62" s="14">
        <f t="shared" si="25"/>
        <v>142.70099999999999</v>
      </c>
      <c r="I62" s="15">
        <v>0</v>
      </c>
      <c r="J62" s="15">
        <v>142.70099999999999</v>
      </c>
      <c r="K62" s="16">
        <v>0</v>
      </c>
      <c r="L62" s="15">
        <v>0</v>
      </c>
      <c r="M62" s="15">
        <v>0</v>
      </c>
      <c r="N62" s="15">
        <v>0</v>
      </c>
      <c r="O62" s="1">
        <v>0</v>
      </c>
      <c r="P62" s="23">
        <v>0</v>
      </c>
      <c r="Q62" s="23">
        <v>0</v>
      </c>
      <c r="R62" s="23">
        <v>0</v>
      </c>
      <c r="S62" s="23">
        <v>0</v>
      </c>
      <c r="T62" s="23">
        <v>0</v>
      </c>
      <c r="U62" s="23">
        <v>0</v>
      </c>
      <c r="V62" s="23">
        <v>0</v>
      </c>
      <c r="W62" s="23">
        <v>0</v>
      </c>
      <c r="X62" s="23">
        <v>0</v>
      </c>
    </row>
    <row r="63" spans="1:24" ht="67.5" customHeight="1" x14ac:dyDescent="0.25">
      <c r="A63" s="11" t="s">
        <v>78</v>
      </c>
      <c r="B63" s="12" t="s">
        <v>150</v>
      </c>
      <c r="C63" s="13" t="s">
        <v>81</v>
      </c>
      <c r="D63" s="11" t="s">
        <v>82</v>
      </c>
      <c r="E63" s="11" t="s">
        <v>58</v>
      </c>
      <c r="F63" s="12" t="s">
        <v>104</v>
      </c>
      <c r="G63" s="13"/>
      <c r="H63" s="14">
        <f t="shared" si="25"/>
        <v>6716.1350000000002</v>
      </c>
      <c r="I63" s="15">
        <v>0</v>
      </c>
      <c r="J63" s="15">
        <v>0</v>
      </c>
      <c r="K63" s="16">
        <v>500</v>
      </c>
      <c r="L63" s="15">
        <v>301</v>
      </c>
      <c r="M63" s="15">
        <v>609.28800000000001</v>
      </c>
      <c r="N63" s="15">
        <v>835.84799999999996</v>
      </c>
      <c r="O63" s="1">
        <v>870</v>
      </c>
      <c r="P63" s="23">
        <v>900</v>
      </c>
      <c r="Q63" s="23">
        <f>900-0.001</f>
        <v>899.99900000000002</v>
      </c>
      <c r="R63" s="23">
        <v>900</v>
      </c>
      <c r="S63" s="23">
        <v>900</v>
      </c>
      <c r="T63" s="23">
        <v>900</v>
      </c>
      <c r="U63" s="23">
        <v>900</v>
      </c>
      <c r="V63" s="23">
        <v>900</v>
      </c>
      <c r="W63" s="23">
        <v>900</v>
      </c>
      <c r="X63" s="23">
        <v>900</v>
      </c>
    </row>
    <row r="64" spans="1:24" ht="89.25" customHeight="1" x14ac:dyDescent="0.25">
      <c r="A64" s="11" t="s">
        <v>179</v>
      </c>
      <c r="B64" s="12" t="s">
        <v>178</v>
      </c>
      <c r="C64" s="13" t="s">
        <v>81</v>
      </c>
      <c r="D64" s="11" t="s">
        <v>82</v>
      </c>
      <c r="E64" s="11" t="s">
        <v>58</v>
      </c>
      <c r="F64" s="12" t="s">
        <v>180</v>
      </c>
      <c r="G64" s="13"/>
      <c r="H64" s="14">
        <f t="shared" si="25"/>
        <v>1.8E-3</v>
      </c>
      <c r="I64" s="15">
        <v>0</v>
      </c>
      <c r="J64" s="15">
        <v>0</v>
      </c>
      <c r="K64" s="15">
        <v>0</v>
      </c>
      <c r="L64" s="15">
        <v>0</v>
      </c>
      <c r="M64" s="15">
        <v>0</v>
      </c>
      <c r="N64" s="15">
        <v>8.0000000000000004E-4</v>
      </c>
      <c r="O64" s="1">
        <v>0</v>
      </c>
      <c r="P64" s="23">
        <v>0</v>
      </c>
      <c r="Q64" s="23">
        <v>1E-3</v>
      </c>
      <c r="R64" s="23">
        <v>0</v>
      </c>
      <c r="S64" s="23">
        <v>0</v>
      </c>
      <c r="T64" s="23">
        <v>0</v>
      </c>
      <c r="U64" s="23">
        <v>0</v>
      </c>
      <c r="V64" s="23">
        <v>0</v>
      </c>
      <c r="W64" s="23">
        <v>0</v>
      </c>
      <c r="X64" s="23">
        <v>0</v>
      </c>
    </row>
    <row r="65" spans="1:17" ht="54.95" customHeight="1" x14ac:dyDescent="0.25">
      <c r="A65" s="64"/>
      <c r="B65" s="65" t="s">
        <v>47</v>
      </c>
      <c r="C65" s="65"/>
      <c r="D65" s="46"/>
      <c r="E65" s="65"/>
      <c r="F65" s="66"/>
      <c r="G65" s="65"/>
      <c r="H65" s="67"/>
      <c r="I65" s="65"/>
      <c r="J65" s="65"/>
    </row>
    <row r="66" spans="1:17" ht="57" customHeight="1" x14ac:dyDescent="0.25">
      <c r="A66" s="64"/>
      <c r="B66" s="139" t="s">
        <v>202</v>
      </c>
      <c r="C66" s="139"/>
      <c r="D66" s="139"/>
      <c r="E66" s="139"/>
      <c r="F66" s="139"/>
      <c r="G66" s="139"/>
      <c r="H66" s="139"/>
      <c r="I66" s="139"/>
      <c r="J66" s="139"/>
      <c r="K66" s="139"/>
      <c r="L66" s="139"/>
      <c r="M66" s="139"/>
      <c r="N66" s="139"/>
    </row>
    <row r="67" spans="1:17" ht="16.5" x14ac:dyDescent="0.25">
      <c r="A67" s="64"/>
    </row>
    <row r="68" spans="1:17" ht="53.45" customHeight="1" x14ac:dyDescent="0.25">
      <c r="B68" s="139" t="s">
        <v>203</v>
      </c>
      <c r="C68" s="139"/>
      <c r="D68" s="139"/>
      <c r="E68" s="139"/>
      <c r="F68" s="139"/>
      <c r="G68" s="139"/>
      <c r="H68" s="139"/>
      <c r="I68" s="139"/>
      <c r="J68" s="139"/>
      <c r="K68" s="139"/>
      <c r="L68" s="139"/>
      <c r="M68" s="139"/>
      <c r="N68" s="139"/>
      <c r="Q68" s="68"/>
    </row>
    <row r="70" spans="1:17" ht="37.5" customHeight="1" x14ac:dyDescent="0.25">
      <c r="B70" s="139" t="s">
        <v>201</v>
      </c>
      <c r="C70" s="139"/>
      <c r="D70" s="139"/>
      <c r="E70" s="139"/>
      <c r="F70" s="139"/>
      <c r="G70" s="139"/>
      <c r="H70" s="139"/>
      <c r="I70" s="139"/>
      <c r="J70" s="139"/>
      <c r="K70" s="139"/>
      <c r="L70" s="139"/>
      <c r="M70" s="139"/>
      <c r="N70" s="139"/>
    </row>
  </sheetData>
  <mergeCells count="59">
    <mergeCell ref="W7:W9"/>
    <mergeCell ref="X7:X9"/>
    <mergeCell ref="A14:A16"/>
    <mergeCell ref="B14:B16"/>
    <mergeCell ref="C14:C16"/>
    <mergeCell ref="E14:E16"/>
    <mergeCell ref="T14:T16"/>
    <mergeCell ref="U14:U16"/>
    <mergeCell ref="V14:V16"/>
    <mergeCell ref="W14:W16"/>
    <mergeCell ref="X14:X16"/>
    <mergeCell ref="I14:I16"/>
    <mergeCell ref="J14:J16"/>
    <mergeCell ref="K7:K9"/>
    <mergeCell ref="J7:J9"/>
    <mergeCell ref="B70:N70"/>
    <mergeCell ref="K14:K16"/>
    <mergeCell ref="L14:L16"/>
    <mergeCell ref="M14:M16"/>
    <mergeCell ref="G14:G16"/>
    <mergeCell ref="H14:H16"/>
    <mergeCell ref="F14:F16"/>
    <mergeCell ref="N14:N16"/>
    <mergeCell ref="D14:D16"/>
    <mergeCell ref="B68:N68"/>
    <mergeCell ref="B66:N66"/>
    <mergeCell ref="D7:D9"/>
    <mergeCell ref="D4:G4"/>
    <mergeCell ref="A4:A5"/>
    <mergeCell ref="B4:B5"/>
    <mergeCell ref="C7:C10"/>
    <mergeCell ref="A6:A13"/>
    <mergeCell ref="B6:B13"/>
    <mergeCell ref="C12:C13"/>
    <mergeCell ref="C4:C5"/>
    <mergeCell ref="E7:E9"/>
    <mergeCell ref="G7:G9"/>
    <mergeCell ref="F7:F9"/>
    <mergeCell ref="O14:O16"/>
    <mergeCell ref="P14:P16"/>
    <mergeCell ref="Q14:Q16"/>
    <mergeCell ref="R14:R16"/>
    <mergeCell ref="S14:S16"/>
    <mergeCell ref="T1:X1"/>
    <mergeCell ref="P7:P9"/>
    <mergeCell ref="Q7:Q9"/>
    <mergeCell ref="L7:L9"/>
    <mergeCell ref="H7:H9"/>
    <mergeCell ref="I7:I9"/>
    <mergeCell ref="O7:O9"/>
    <mergeCell ref="R7:R9"/>
    <mergeCell ref="S7:S9"/>
    <mergeCell ref="N7:N9"/>
    <mergeCell ref="H4:X4"/>
    <mergeCell ref="M7:M9"/>
    <mergeCell ref="A2:X2"/>
    <mergeCell ref="T7:T9"/>
    <mergeCell ref="U7:U9"/>
    <mergeCell ref="V7:V9"/>
  </mergeCells>
  <phoneticPr fontId="19" type="noConversion"/>
  <pageMargins left="0" right="0" top="0.55118110236220474" bottom="0" header="0.31496062992125984" footer="0.31496062992125984"/>
  <pageSetup paperSize="9" scale="51" fitToHeight="4" orientation="landscape" horizontalDpi="1200" verticalDpi="1200" r:id="rId1"/>
  <rowBreaks count="3" manualBreakCount="3">
    <brk id="26" max="23" man="1"/>
    <brk id="40" max="23" man="1"/>
    <brk id="53" max="23" man="1"/>
  </rowBreaks>
  <colBreaks count="1" manualBreakCount="1">
    <brk id="14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T246"/>
  <sheetViews>
    <sheetView tabSelected="1" zoomScaleNormal="100" zoomScaleSheetLayoutView="90" workbookViewId="0">
      <pane xSplit="3" ySplit="7" topLeftCell="F8" activePane="bottomRight" state="frozen"/>
      <selection pane="topRight" activeCell="D1" sqref="D1"/>
      <selection pane="bottomLeft" activeCell="A8" sqref="A8"/>
      <selection pane="bottomRight" activeCell="M194" sqref="M194"/>
    </sheetView>
  </sheetViews>
  <sheetFormatPr defaultRowHeight="15" x14ac:dyDescent="0.25"/>
  <cols>
    <col min="1" max="1" width="7.85546875" style="30" customWidth="1"/>
    <col min="2" max="2" width="34.85546875" style="31" customWidth="1"/>
    <col min="3" max="3" width="20.42578125" style="31" customWidth="1"/>
    <col min="4" max="4" width="15.85546875" style="5" customWidth="1"/>
    <col min="5" max="5" width="13.140625" style="5" customWidth="1"/>
    <col min="6" max="6" width="11.85546875" style="5" customWidth="1"/>
    <col min="7" max="7" width="12.140625" style="5" customWidth="1"/>
    <col min="8" max="8" width="11.85546875" style="5" customWidth="1"/>
    <col min="9" max="9" width="14" style="5" customWidth="1"/>
    <col min="10" max="10" width="14.140625" style="5" customWidth="1"/>
    <col min="11" max="11" width="14.7109375" style="5" customWidth="1"/>
    <col min="12" max="20" width="12.42578125" style="5" customWidth="1"/>
    <col min="21" max="16384" width="9.140625" style="5"/>
  </cols>
  <sheetData>
    <row r="1" spans="1:20" ht="57" customHeight="1" x14ac:dyDescent="0.25">
      <c r="K1" s="32"/>
      <c r="L1" s="32"/>
      <c r="M1" s="32"/>
      <c r="N1" s="32"/>
      <c r="O1" s="32"/>
      <c r="P1" s="103" t="s">
        <v>237</v>
      </c>
      <c r="Q1" s="103"/>
      <c r="R1" s="103"/>
      <c r="S1" s="103"/>
      <c r="T1" s="103"/>
    </row>
    <row r="2" spans="1:20" ht="29.25" customHeight="1" x14ac:dyDescent="0.25">
      <c r="A2" s="104" t="s">
        <v>136</v>
      </c>
      <c r="B2" s="104"/>
      <c r="C2" s="104"/>
      <c r="D2" s="104"/>
      <c r="E2" s="104"/>
      <c r="F2" s="104"/>
      <c r="G2" s="104"/>
      <c r="H2" s="104"/>
      <c r="I2" s="104"/>
      <c r="J2" s="104"/>
      <c r="K2" s="104"/>
      <c r="L2" s="104"/>
      <c r="M2" s="104"/>
      <c r="N2" s="104"/>
      <c r="O2" s="104"/>
      <c r="P2" s="104"/>
      <c r="Q2" s="104"/>
      <c r="R2" s="104"/>
      <c r="S2" s="104"/>
      <c r="T2" s="104"/>
    </row>
    <row r="3" spans="1:20" ht="15.75" customHeight="1" x14ac:dyDescent="0.25">
      <c r="A3" s="104" t="s">
        <v>220</v>
      </c>
      <c r="B3" s="104"/>
      <c r="C3" s="104"/>
      <c r="D3" s="104"/>
      <c r="E3" s="104"/>
      <c r="F3" s="104"/>
      <c r="G3" s="104"/>
      <c r="H3" s="104"/>
      <c r="I3" s="104"/>
      <c r="J3" s="104"/>
      <c r="K3" s="104"/>
      <c r="L3" s="104"/>
      <c r="M3" s="104"/>
      <c r="N3" s="104"/>
      <c r="O3" s="104"/>
      <c r="P3" s="104"/>
      <c r="Q3" s="104"/>
      <c r="R3" s="104"/>
      <c r="S3" s="104"/>
      <c r="T3" s="104"/>
    </row>
    <row r="4" spans="1:20" ht="15.75" x14ac:dyDescent="0.25">
      <c r="A4" s="33"/>
    </row>
    <row r="5" spans="1:20" ht="15" customHeight="1" x14ac:dyDescent="0.25">
      <c r="A5" s="118" t="s">
        <v>0</v>
      </c>
      <c r="B5" s="97" t="s">
        <v>48</v>
      </c>
      <c r="C5" s="97" t="s">
        <v>1</v>
      </c>
      <c r="D5" s="102" t="s">
        <v>221</v>
      </c>
      <c r="E5" s="102"/>
      <c r="F5" s="102"/>
      <c r="G5" s="102"/>
      <c r="H5" s="102"/>
      <c r="I5" s="102"/>
      <c r="J5" s="102"/>
      <c r="K5" s="102"/>
      <c r="L5" s="102"/>
      <c r="M5" s="102"/>
      <c r="N5" s="102"/>
      <c r="O5" s="102"/>
      <c r="P5" s="102"/>
      <c r="Q5" s="102"/>
      <c r="R5" s="102"/>
      <c r="S5" s="102"/>
      <c r="T5" s="102"/>
    </row>
    <row r="6" spans="1:20" s="38" customFormat="1" ht="31.35" customHeight="1" x14ac:dyDescent="0.25">
      <c r="A6" s="118"/>
      <c r="B6" s="97"/>
      <c r="C6" s="97"/>
      <c r="D6" s="35" t="s">
        <v>2</v>
      </c>
      <c r="E6" s="35" t="s">
        <v>3</v>
      </c>
      <c r="F6" s="35" t="s">
        <v>4</v>
      </c>
      <c r="G6" s="35" t="s">
        <v>5</v>
      </c>
      <c r="H6" s="35" t="s">
        <v>6</v>
      </c>
      <c r="I6" s="35" t="s">
        <v>7</v>
      </c>
      <c r="J6" s="35" t="s">
        <v>8</v>
      </c>
      <c r="K6" s="35" t="s">
        <v>120</v>
      </c>
      <c r="L6" s="37" t="s">
        <v>121</v>
      </c>
      <c r="M6" s="37" t="s">
        <v>122</v>
      </c>
      <c r="N6" s="37" t="s">
        <v>123</v>
      </c>
      <c r="O6" s="37" t="s">
        <v>124</v>
      </c>
      <c r="P6" s="37" t="s">
        <v>231</v>
      </c>
      <c r="Q6" s="37" t="s">
        <v>232</v>
      </c>
      <c r="R6" s="37" t="s">
        <v>233</v>
      </c>
      <c r="S6" s="37" t="s">
        <v>234</v>
      </c>
      <c r="T6" s="37" t="s">
        <v>235</v>
      </c>
    </row>
    <row r="7" spans="1:20" x14ac:dyDescent="0.25">
      <c r="A7" s="34">
        <v>1</v>
      </c>
      <c r="B7" s="35">
        <v>2</v>
      </c>
      <c r="C7" s="35">
        <v>3</v>
      </c>
      <c r="D7" s="36">
        <v>4</v>
      </c>
      <c r="E7" s="36">
        <v>5</v>
      </c>
      <c r="F7" s="36">
        <v>6</v>
      </c>
      <c r="G7" s="36">
        <v>7</v>
      </c>
      <c r="H7" s="36">
        <v>8</v>
      </c>
      <c r="I7" s="36">
        <v>8</v>
      </c>
      <c r="J7" s="36">
        <v>10</v>
      </c>
      <c r="K7" s="36">
        <v>11</v>
      </c>
      <c r="L7" s="39">
        <v>12</v>
      </c>
      <c r="M7" s="39">
        <v>13</v>
      </c>
      <c r="N7" s="39">
        <v>14</v>
      </c>
      <c r="O7" s="39">
        <v>15</v>
      </c>
      <c r="P7" s="39">
        <v>16</v>
      </c>
      <c r="Q7" s="39">
        <v>17</v>
      </c>
      <c r="R7" s="39">
        <v>18</v>
      </c>
      <c r="S7" s="39">
        <v>19</v>
      </c>
      <c r="T7" s="39">
        <v>20</v>
      </c>
    </row>
    <row r="8" spans="1:20" s="9" customFormat="1" x14ac:dyDescent="0.25">
      <c r="A8" s="116"/>
      <c r="B8" s="100" t="s">
        <v>222</v>
      </c>
      <c r="C8" s="74" t="s">
        <v>2</v>
      </c>
      <c r="D8" s="75">
        <f>E8+F8+G8+H8+I8+J8+K8+L8+M8+N8+O8+P8+Q8+R8+S8+T8</f>
        <v>5540156.4831700027</v>
      </c>
      <c r="E8" s="75">
        <f t="shared" ref="E8:O8" si="0">SUM(E9:E12)</f>
        <v>127971.826</v>
      </c>
      <c r="F8" s="75">
        <f t="shared" si="0"/>
        <v>151536.14799999999</v>
      </c>
      <c r="G8" s="75">
        <f t="shared" si="0"/>
        <v>164125.266</v>
      </c>
      <c r="H8" s="75">
        <f t="shared" si="0"/>
        <v>162820.06199999998</v>
      </c>
      <c r="I8" s="75">
        <f t="shared" si="0"/>
        <v>468109.38754999998</v>
      </c>
      <c r="J8" s="75">
        <f t="shared" si="0"/>
        <v>1354368.4438</v>
      </c>
      <c r="K8" s="75">
        <f t="shared" si="0"/>
        <v>966311.45110000006</v>
      </c>
      <c r="L8" s="76">
        <f t="shared" si="0"/>
        <v>504705.58364999999</v>
      </c>
      <c r="M8" s="76">
        <f t="shared" si="0"/>
        <v>213331.06071999995</v>
      </c>
      <c r="N8" s="76">
        <f t="shared" si="0"/>
        <v>139019.70204999999</v>
      </c>
      <c r="O8" s="76">
        <f t="shared" si="0"/>
        <v>114519.70204999999</v>
      </c>
      <c r="P8" s="76">
        <f t="shared" ref="P8:T8" si="1">SUM(P9:P12)</f>
        <v>114519.70204999999</v>
      </c>
      <c r="Q8" s="76">
        <f t="shared" si="1"/>
        <v>444259.04205000005</v>
      </c>
      <c r="R8" s="76">
        <f t="shared" si="1"/>
        <v>385519.70205000002</v>
      </c>
      <c r="S8" s="76">
        <f t="shared" si="1"/>
        <v>114519.70204999999</v>
      </c>
      <c r="T8" s="76">
        <f t="shared" si="1"/>
        <v>114519.70204999999</v>
      </c>
    </row>
    <row r="9" spans="1:20" s="9" customFormat="1" x14ac:dyDescent="0.25">
      <c r="A9" s="116"/>
      <c r="B9" s="117"/>
      <c r="C9" s="74" t="s">
        <v>9</v>
      </c>
      <c r="D9" s="75">
        <f t="shared" ref="D9:D17" si="2">E9+F9+G9+H9+I9+J9+K9+L9+M9+N9+O9+P9+Q9+R9+S9+T9</f>
        <v>1060111.709</v>
      </c>
      <c r="E9" s="77">
        <v>0</v>
      </c>
      <c r="F9" s="75">
        <f>F14+F191</f>
        <v>821.70899999999995</v>
      </c>
      <c r="G9" s="77">
        <v>0</v>
      </c>
      <c r="H9" s="77">
        <v>0</v>
      </c>
      <c r="I9" s="77">
        <v>0</v>
      </c>
      <c r="J9" s="77">
        <f t="shared" ref="J9:O12" si="3">J14+J191</f>
        <v>600000</v>
      </c>
      <c r="K9" s="77">
        <f t="shared" si="3"/>
        <v>359290</v>
      </c>
      <c r="L9" s="76">
        <f t="shared" si="3"/>
        <v>100000</v>
      </c>
      <c r="M9" s="76">
        <f t="shared" si="3"/>
        <v>0</v>
      </c>
      <c r="N9" s="76">
        <f t="shared" si="3"/>
        <v>0</v>
      </c>
      <c r="O9" s="76">
        <f t="shared" si="3"/>
        <v>0</v>
      </c>
      <c r="P9" s="76">
        <f t="shared" ref="P9:T9" si="4">P14+P191</f>
        <v>0</v>
      </c>
      <c r="Q9" s="76">
        <f t="shared" si="4"/>
        <v>0</v>
      </c>
      <c r="R9" s="76">
        <f t="shared" si="4"/>
        <v>0</v>
      </c>
      <c r="S9" s="76">
        <f t="shared" si="4"/>
        <v>0</v>
      </c>
      <c r="T9" s="76">
        <f t="shared" si="4"/>
        <v>0</v>
      </c>
    </row>
    <row r="10" spans="1:20" s="9" customFormat="1" x14ac:dyDescent="0.25">
      <c r="A10" s="116"/>
      <c r="B10" s="117"/>
      <c r="C10" s="74" t="s">
        <v>10</v>
      </c>
      <c r="D10" s="75">
        <f>E10+F10+G10+H10+I10+J10+K10+L10+M10+N10+O10+P10+Q10+R10+S10+T10</f>
        <v>672851.76635999966</v>
      </c>
      <c r="E10" s="75">
        <f>SUM(E15+E91)</f>
        <v>77245.981</v>
      </c>
      <c r="F10" s="75">
        <f>F15+F192</f>
        <v>46103.087</v>
      </c>
      <c r="G10" s="75">
        <f>SUM(G15+G91)</f>
        <v>46808.625</v>
      </c>
      <c r="H10" s="75">
        <f>SUM(H15+H91)</f>
        <v>64345.733</v>
      </c>
      <c r="I10" s="75">
        <f>SUM(I15+I91)</f>
        <v>107945.02099999999</v>
      </c>
      <c r="J10" s="77">
        <f t="shared" si="3"/>
        <v>47693.71</v>
      </c>
      <c r="K10" s="77">
        <f t="shared" si="3"/>
        <v>64872.883000000002</v>
      </c>
      <c r="L10" s="76">
        <f t="shared" si="3"/>
        <v>44901.897980000002</v>
      </c>
      <c r="M10" s="76">
        <f t="shared" si="3"/>
        <v>30677.188869999998</v>
      </c>
      <c r="N10" s="76">
        <f t="shared" si="3"/>
        <v>20322.519929999999</v>
      </c>
      <c r="O10" s="76">
        <f t="shared" si="3"/>
        <v>20322.519929999999</v>
      </c>
      <c r="P10" s="76">
        <f t="shared" ref="P10:T10" si="5">P15+P192</f>
        <v>20322.519929999999</v>
      </c>
      <c r="Q10" s="76">
        <f t="shared" si="5"/>
        <v>20322.519929999999</v>
      </c>
      <c r="R10" s="76">
        <f t="shared" si="5"/>
        <v>20322.519929999999</v>
      </c>
      <c r="S10" s="76">
        <f t="shared" si="5"/>
        <v>20322.519929999999</v>
      </c>
      <c r="T10" s="76">
        <f t="shared" si="5"/>
        <v>20322.519929999999</v>
      </c>
    </row>
    <row r="11" spans="1:20" s="9" customFormat="1" x14ac:dyDescent="0.25">
      <c r="A11" s="116"/>
      <c r="B11" s="117"/>
      <c r="C11" s="74" t="s">
        <v>12</v>
      </c>
      <c r="D11" s="75">
        <f t="shared" si="2"/>
        <v>3807193.0078099994</v>
      </c>
      <c r="E11" s="75">
        <f>E16+E193</f>
        <v>50725.844999999994</v>
      </c>
      <c r="F11" s="75">
        <f>F16+F193</f>
        <v>104611.352</v>
      </c>
      <c r="G11" s="75">
        <f>G16+G193</f>
        <v>117316.641</v>
      </c>
      <c r="H11" s="75">
        <f>H16+H193</f>
        <v>98474.328999999983</v>
      </c>
      <c r="I11" s="75">
        <f>I16+I193</f>
        <v>360164.36654999998</v>
      </c>
      <c r="J11" s="77">
        <f t="shared" si="3"/>
        <v>706674.73380000005</v>
      </c>
      <c r="K11" s="77">
        <f t="shared" si="3"/>
        <v>542148.56810000003</v>
      </c>
      <c r="L11" s="76">
        <f t="shared" si="3"/>
        <v>359803.68566999998</v>
      </c>
      <c r="M11" s="76">
        <f t="shared" si="3"/>
        <v>182653.87184999997</v>
      </c>
      <c r="N11" s="76">
        <f t="shared" si="3"/>
        <v>118697.18212</v>
      </c>
      <c r="O11" s="76">
        <f t="shared" si="3"/>
        <v>94197.182119999998</v>
      </c>
      <c r="P11" s="76">
        <f t="shared" ref="P11:T11" si="6">P16+P193</f>
        <v>94197.182119999998</v>
      </c>
      <c r="Q11" s="76">
        <f t="shared" si="6"/>
        <v>423936.52212000004</v>
      </c>
      <c r="R11" s="76">
        <f t="shared" si="6"/>
        <v>365197.18212000001</v>
      </c>
      <c r="S11" s="76">
        <f t="shared" si="6"/>
        <v>94197.182119999998</v>
      </c>
      <c r="T11" s="76">
        <f t="shared" si="6"/>
        <v>94197.182119999998</v>
      </c>
    </row>
    <row r="12" spans="1:20" s="9" customFormat="1" x14ac:dyDescent="0.25">
      <c r="A12" s="116"/>
      <c r="B12" s="117"/>
      <c r="C12" s="74" t="s">
        <v>11</v>
      </c>
      <c r="D12" s="75">
        <f t="shared" si="2"/>
        <v>0</v>
      </c>
      <c r="E12" s="77">
        <v>0</v>
      </c>
      <c r="F12" s="75">
        <f>F17+F93</f>
        <v>0</v>
      </c>
      <c r="G12" s="77">
        <v>0</v>
      </c>
      <c r="H12" s="77">
        <v>0</v>
      </c>
      <c r="I12" s="77">
        <v>0</v>
      </c>
      <c r="J12" s="77">
        <f t="shared" si="3"/>
        <v>0</v>
      </c>
      <c r="K12" s="77">
        <f t="shared" si="3"/>
        <v>0</v>
      </c>
      <c r="L12" s="76">
        <f t="shared" si="3"/>
        <v>0</v>
      </c>
      <c r="M12" s="76">
        <f t="shared" si="3"/>
        <v>0</v>
      </c>
      <c r="N12" s="76">
        <f t="shared" si="3"/>
        <v>0</v>
      </c>
      <c r="O12" s="76">
        <f t="shared" si="3"/>
        <v>0</v>
      </c>
      <c r="P12" s="76">
        <f t="shared" ref="P12:T12" si="7">P17+P194</f>
        <v>0</v>
      </c>
      <c r="Q12" s="76">
        <f t="shared" si="7"/>
        <v>0</v>
      </c>
      <c r="R12" s="76">
        <f t="shared" si="7"/>
        <v>0</v>
      </c>
      <c r="S12" s="76">
        <f t="shared" si="7"/>
        <v>0</v>
      </c>
      <c r="T12" s="76">
        <f t="shared" si="7"/>
        <v>0</v>
      </c>
    </row>
    <row r="13" spans="1:20" s="9" customFormat="1" x14ac:dyDescent="0.25">
      <c r="A13" s="101">
        <v>1</v>
      </c>
      <c r="B13" s="100" t="s">
        <v>223</v>
      </c>
      <c r="C13" s="78" t="s">
        <v>2</v>
      </c>
      <c r="D13" s="75">
        <f t="shared" si="2"/>
        <v>5407171.4853700018</v>
      </c>
      <c r="E13" s="75">
        <f t="shared" ref="E13:O13" si="8">SUM(E14:E17)</f>
        <v>123806.264</v>
      </c>
      <c r="F13" s="75">
        <f t="shared" si="8"/>
        <v>149426.17800000001</v>
      </c>
      <c r="G13" s="75">
        <f t="shared" si="8"/>
        <v>163625.266</v>
      </c>
      <c r="H13" s="75">
        <f t="shared" si="8"/>
        <v>153109.95099999997</v>
      </c>
      <c r="I13" s="75">
        <f t="shared" si="8"/>
        <v>389408.71454999998</v>
      </c>
      <c r="J13" s="75">
        <f t="shared" si="8"/>
        <v>1325539.7620000001</v>
      </c>
      <c r="K13" s="75">
        <f t="shared" si="8"/>
        <v>965441.45110000006</v>
      </c>
      <c r="L13" s="76">
        <f t="shared" si="8"/>
        <v>503805.58364999999</v>
      </c>
      <c r="M13" s="76">
        <f t="shared" si="8"/>
        <v>212431.06071999995</v>
      </c>
      <c r="N13" s="76">
        <f t="shared" si="8"/>
        <v>138119.70204999999</v>
      </c>
      <c r="O13" s="76">
        <f t="shared" si="8"/>
        <v>113619.70204999999</v>
      </c>
      <c r="P13" s="76">
        <f t="shared" ref="P13:T13" si="9">SUM(P14:P17)</f>
        <v>113619.70204999999</v>
      </c>
      <c r="Q13" s="76">
        <f t="shared" si="9"/>
        <v>443359.04205000005</v>
      </c>
      <c r="R13" s="76">
        <f t="shared" si="9"/>
        <v>384619.70205000002</v>
      </c>
      <c r="S13" s="76">
        <f t="shared" si="9"/>
        <v>113619.70204999999</v>
      </c>
      <c r="T13" s="76">
        <f t="shared" si="9"/>
        <v>113619.70204999999</v>
      </c>
    </row>
    <row r="14" spans="1:20" s="9" customFormat="1" x14ac:dyDescent="0.25">
      <c r="A14" s="101"/>
      <c r="B14" s="100"/>
      <c r="C14" s="78" t="s">
        <v>9</v>
      </c>
      <c r="D14" s="75">
        <f t="shared" si="2"/>
        <v>1059290</v>
      </c>
      <c r="E14" s="77">
        <v>0</v>
      </c>
      <c r="F14" s="77">
        <v>0</v>
      </c>
      <c r="G14" s="77">
        <v>0</v>
      </c>
      <c r="H14" s="77">
        <v>0</v>
      </c>
      <c r="I14" s="77">
        <v>0</v>
      </c>
      <c r="J14" s="77">
        <f>J20+J25+J30+J35+J40+J45+J50+J55+J60+J65+J70+J75+J80+J85+J90+J95+J100+J105+J110+J115+J120+J125+J171+J176+J181+J186+J166</f>
        <v>600000</v>
      </c>
      <c r="K14" s="77">
        <f>K20+K25+K30+K35+K40+K45+K50+K55+K60+K65+K70+K75+K80+K85+K90+K95+K100+K105+K110+K115+K120+K125+K171+K176+K181+K186+K166</f>
        <v>359290</v>
      </c>
      <c r="L14" s="76">
        <f>L20+L25+L30+L35+L40+L45+L50+L55+L60+L65+L70+L75+L80+L85+L90+L95+L100+L105+L110+L115+L120+L125+L130+L135+L140+L145+L150+L171+L176+L181+L186+L166</f>
        <v>100000</v>
      </c>
      <c r="M14" s="76">
        <f>M20+M25+M30+M35+M40+M45+M50+M55+M60+M65+M70+M75+M80+M85+M90+M95+M100+M105+M110+M115+M120+M125+M171+M176+M181+M186+M166+M160</f>
        <v>0</v>
      </c>
      <c r="N14" s="76">
        <f>N20+N25+N30+N35+N40+N45+N50+N55+N60+N65+N70+N75+N80+N85+N90+N95+N100+N105+N110+N115+N120+N125+N171+N176+N181+N186+N166</f>
        <v>0</v>
      </c>
      <c r="O14" s="76">
        <f>O20+O25+O30+O35+O40+O45+O50+O55+O60+O65+O70+O75+O80+O85+O90+O95+O100+O105+O110+O115+O120+O125+O171+O176+O181+O186+O166</f>
        <v>0</v>
      </c>
      <c r="P14" s="76">
        <f t="shared" ref="P14:T14" si="10">P20+P25+P30+P35+P40+P45+P50+P55+P60+P65+P70+P75+P80+P85+P90+P95+P100+P105+P110+P115+P120+P125+P171+P176+P181+P186+P166</f>
        <v>0</v>
      </c>
      <c r="Q14" s="76">
        <f t="shared" si="10"/>
        <v>0</v>
      </c>
      <c r="R14" s="76">
        <f t="shared" si="10"/>
        <v>0</v>
      </c>
      <c r="S14" s="76">
        <f t="shared" si="10"/>
        <v>0</v>
      </c>
      <c r="T14" s="76">
        <f t="shared" si="10"/>
        <v>0</v>
      </c>
    </row>
    <row r="15" spans="1:20" s="9" customFormat="1" x14ac:dyDescent="0.25">
      <c r="A15" s="101"/>
      <c r="B15" s="100"/>
      <c r="C15" s="78" t="s">
        <v>10</v>
      </c>
      <c r="D15" s="75">
        <f t="shared" si="2"/>
        <v>672851.76635999966</v>
      </c>
      <c r="E15" s="75">
        <f>SUM(E21+E26+E31+E46+E51+E56+E61)</f>
        <v>77245.981</v>
      </c>
      <c r="F15" s="75">
        <f>SUM(F21+F26+F31+F46+F51+F56+F61)</f>
        <v>46103.087</v>
      </c>
      <c r="G15" s="75">
        <f>SUM(G21+G26+G31+G46+G51+G56+G61)</f>
        <v>46808.625</v>
      </c>
      <c r="H15" s="75">
        <f>SUM(H21+H26+H31+H46+H51+H56+H61)</f>
        <v>64345.733</v>
      </c>
      <c r="I15" s="75">
        <f>SUM(I21+I26+I31+I46+I51+I56+I61+I106+I86)</f>
        <v>107945.02099999999</v>
      </c>
      <c r="J15" s="77">
        <f>J21+J26+J31+J36+J41+J46+J51+J56+J61+J66+J71+J76+J81+J86+J91+J96+J101+J106+J111+J116+J121+J126+J172+J177+J182+J187+J167</f>
        <v>47693.71</v>
      </c>
      <c r="K15" s="77">
        <f>K21+K26+K31+K36+K41+K46+K51+K56+K61+K66+K71+K76+K81+K86+K91+K96+K101+K106+K111+K116+K121+K126+K172+K177+K182+K187+K167</f>
        <v>64872.883000000002</v>
      </c>
      <c r="L15" s="76">
        <f>L21+L26+L31+L36+L41+L46+L51+L56+L61+L66+L71+L76+L81+L86+L91+L96+L101+L106+L111+L116+L121+L126+L172+L177+L182+L187+L167</f>
        <v>44901.897980000002</v>
      </c>
      <c r="M15" s="76">
        <f>M21+M26+M31+M36+M41+M46+M51+M56+M61+M66+M71+M76+M81+M86+M91+M96+M101+M106+M111+M116+M121+M126+M172+M177+M182+M187+M167+M161</f>
        <v>30677.188869999998</v>
      </c>
      <c r="N15" s="76">
        <f>N21+N26+N31+N36+N41+N46+N51+N56+N61+N66+N71+N76+N81+N86+N91+N96+N101+N106+N111+N116+N121+N126+N172+N177+N182+N187+N167</f>
        <v>20322.519929999999</v>
      </c>
      <c r="O15" s="76">
        <f>O21+O26+O31+O36+O41+O46+O51+O56+O61+O66+O71+O76+O81+O86+O91+O96+O101+O106+O111+O116+O121+O126+O172+O177+O182+O187+O167</f>
        <v>20322.519929999999</v>
      </c>
      <c r="P15" s="76">
        <f t="shared" ref="P15:T15" si="11">P21+P26+P31+P36+P41+P46+P51+P56+P61+P66+P71+P76+P81+P86+P91+P96+P101+P106+P111+P116+P121+P126+P172+P177+P182+P187+P167</f>
        <v>20322.519929999999</v>
      </c>
      <c r="Q15" s="76">
        <f t="shared" si="11"/>
        <v>20322.519929999999</v>
      </c>
      <c r="R15" s="76">
        <f t="shared" si="11"/>
        <v>20322.519929999999</v>
      </c>
      <c r="S15" s="76">
        <f t="shared" si="11"/>
        <v>20322.519929999999</v>
      </c>
      <c r="T15" s="76">
        <f t="shared" si="11"/>
        <v>20322.519929999999</v>
      </c>
    </row>
    <row r="16" spans="1:20" s="9" customFormat="1" x14ac:dyDescent="0.25">
      <c r="A16" s="101"/>
      <c r="B16" s="100"/>
      <c r="C16" s="78" t="s">
        <v>12</v>
      </c>
      <c r="D16" s="75">
        <f t="shared" si="2"/>
        <v>3675029.7190099997</v>
      </c>
      <c r="E16" s="75">
        <f>SUM(E22+E27+E32+E47+E52+E57+E62)</f>
        <v>46560.282999999996</v>
      </c>
      <c r="F16" s="75">
        <f>SUM(F22+F27+F32+F47+F52+F57+F62+F67)</f>
        <v>103323.091</v>
      </c>
      <c r="G16" s="75">
        <f>SUM(G22+G27+G32+G47+G52+G57+G62+G67+G37+G72)</f>
        <v>116816.641</v>
      </c>
      <c r="H16" s="75">
        <f>SUM(H22+H27+H32+H47+H52+H57+H62+H67+H37+H72+H77+H82+H87+H92+H97+H173)</f>
        <v>88764.217999999979</v>
      </c>
      <c r="I16" s="75">
        <f>SUM(I22+I27+I32+I47+I52+I57+I62+I67+I37+I72+I77+I82+I87+I92+I97+I173+I102+I107+I112+I117)</f>
        <v>281463.69354999997</v>
      </c>
      <c r="J16" s="77">
        <f>J22+J27+J32+J37+J42+J47+J52+J57+J62+J67+J72+J77+J82+J87+J92+J97+J102+J107+J112+J117+J122+J127+J173+J178+J183+J188+J168</f>
        <v>677846.05200000003</v>
      </c>
      <c r="K16" s="77">
        <f>K22+K27+K32+K37+K42+K47+K52+K57+K62+K67+K72+K77+K82+K87+K92+K97+K102+K107+K112+K117+K122+K127+K173+K178+K183+K188+K168+K132+K137+K142+K147</f>
        <v>541278.56810000003</v>
      </c>
      <c r="L16" s="76">
        <f>L22+L27+L32+L37+L42+L47+L52+L57+L62+L67+L72+L77+L82+L87+L92+L97+L102+L107+L112+L117+L122+L127+L173+L178+L183+L188+L168+L132+L137+L142+L147+L157+L162</f>
        <v>358903.68566999998</v>
      </c>
      <c r="M16" s="76">
        <f t="shared" ref="M16:O16" si="12">M22+M27+M32+M37+M42+M47+M52+M57+M62+M67+M72+M77+M82+M87+M92+M97+M102+M107+M112+M117+M122+M127+M173+M178+M183+M188+M168+M132+M137+M142+M147+M162</f>
        <v>181753.87184999997</v>
      </c>
      <c r="N16" s="76">
        <f t="shared" si="12"/>
        <v>117797.18212</v>
      </c>
      <c r="O16" s="76">
        <f t="shared" si="12"/>
        <v>93297.182119999998</v>
      </c>
      <c r="P16" s="76">
        <f t="shared" ref="P16:T16" si="13">P22+P27+P32+P37+P42+P47+P52+P57+P62+P67+P72+P77+P82+P87+P92+P97+P102+P107+P112+P117+P122+P127+P173+P178+P183+P188+P168+P132+P137+P142+P147+P162</f>
        <v>93297.182119999998</v>
      </c>
      <c r="Q16" s="76">
        <f t="shared" si="13"/>
        <v>423036.52212000004</v>
      </c>
      <c r="R16" s="76">
        <f t="shared" si="13"/>
        <v>364297.18212000001</v>
      </c>
      <c r="S16" s="76">
        <f t="shared" si="13"/>
        <v>93297.182119999998</v>
      </c>
      <c r="T16" s="76">
        <f t="shared" si="13"/>
        <v>93297.182119999998</v>
      </c>
    </row>
    <row r="17" spans="1:20" s="9" customFormat="1" x14ac:dyDescent="0.25">
      <c r="A17" s="101"/>
      <c r="B17" s="100"/>
      <c r="C17" s="78" t="s">
        <v>11</v>
      </c>
      <c r="D17" s="75">
        <f t="shared" si="2"/>
        <v>0</v>
      </c>
      <c r="E17" s="77">
        <v>0</v>
      </c>
      <c r="F17" s="77">
        <v>0</v>
      </c>
      <c r="G17" s="77">
        <v>0</v>
      </c>
      <c r="H17" s="77">
        <v>0</v>
      </c>
      <c r="I17" s="77">
        <v>0</v>
      </c>
      <c r="J17" s="77">
        <f>J23+J28+J33+J38+J43+J48+J53+J58+J63+J68+J73+J78+J83+J88+J93+J98+J103+J108+J113+J118+J123+J128+J174+J179+J184</f>
        <v>0</v>
      </c>
      <c r="K17" s="77">
        <v>0</v>
      </c>
      <c r="L17" s="76">
        <v>0</v>
      </c>
      <c r="M17" s="76">
        <v>0</v>
      </c>
      <c r="N17" s="76">
        <v>0</v>
      </c>
      <c r="O17" s="76">
        <v>0</v>
      </c>
      <c r="P17" s="76">
        <v>0</v>
      </c>
      <c r="Q17" s="76">
        <v>0</v>
      </c>
      <c r="R17" s="76">
        <v>0</v>
      </c>
      <c r="S17" s="76">
        <v>0</v>
      </c>
      <c r="T17" s="76">
        <v>0</v>
      </c>
    </row>
    <row r="18" spans="1:20" s="9" customFormat="1" ht="66.599999999999994" customHeight="1" x14ac:dyDescent="0.25">
      <c r="A18" s="69" t="s">
        <v>13</v>
      </c>
      <c r="B18" s="70" t="s">
        <v>70</v>
      </c>
      <c r="C18" s="70"/>
      <c r="D18" s="71">
        <f>E18+F18+G18+H18+I18+J18+K18+L18+M18+N18+O18+P18+Q18+R18+S18+T18</f>
        <v>4301816.2322699996</v>
      </c>
      <c r="E18" s="72">
        <f>E19+E24+E29+E39+E44+E49+E54+E59</f>
        <v>123806.26400000001</v>
      </c>
      <c r="F18" s="72">
        <f>F19+F24+F29+F39+F44+F49+F54+F59+F67</f>
        <v>149426.17799999999</v>
      </c>
      <c r="G18" s="72">
        <f>G19+G24+G29+G39+G44+G49+G54+G59+G67+G69+G34</f>
        <v>163625.266</v>
      </c>
      <c r="H18" s="72">
        <f>H19+H24+H29+H39+H44+H49+H54+H59+H67+H69+H34+H74+H79+H84+H89+H94+H170</f>
        <v>153109.95100000003</v>
      </c>
      <c r="I18" s="72">
        <f>I19+I24+I29+I34+I39+I44+I49+I54+I59+I64+I69+I74+I79+I84+I89+I94+I99+I104+I109+I114</f>
        <v>384157.71454999992</v>
      </c>
      <c r="J18" s="72">
        <f>J19+J24+J29+J34+J39+J44+J49+J54+J59+J64+J69+J74+J79+J84+J89+J94+J99+J104+J109+J114+J119+J124</f>
        <v>637196.78700000001</v>
      </c>
      <c r="K18" s="72">
        <f>K19+K24+K29+K34+K39+K44+K49+K54+K59+K64+K69+K74+K79+K84+K89+K94+K99+K104+K109+K114+K119+K124+K129+K134+K139+K144</f>
        <v>553680.17299999995</v>
      </c>
      <c r="L18" s="73">
        <f>L19+L24+L29+L34+L39+L44+L49+L54+L59+L64+L69+L74+L79+L84+L89+L94+L99+L104+L109+L114+L119+L124+L129+L134+L139+L144+L149+L154+L159</f>
        <v>503805.58364999999</v>
      </c>
      <c r="M18" s="73">
        <f t="shared" ref="M18:O18" si="14">M19+M24+M29+M34+M39+M44+M49+M54+M59+M64+M69+M74+M79+M84+M89+M94+M99+M104+M109+M114+M119+M124+M129+M134+M139+M144+M149+M154+M159</f>
        <v>212431.06072000001</v>
      </c>
      <c r="N18" s="73">
        <f t="shared" si="14"/>
        <v>138119.70204999999</v>
      </c>
      <c r="O18" s="73">
        <f t="shared" si="14"/>
        <v>113619.70204999999</v>
      </c>
      <c r="P18" s="73">
        <f t="shared" ref="P18:T18" si="15">P19+P24+P29+P34+P39+P44+P49+P54+P59+P64+P69+P74+P79+P84+P89+P94+P99+P104+P109+P114+P119+P124+P129+P134+P139+P144+P149+P154+P159</f>
        <v>113619.70204999999</v>
      </c>
      <c r="Q18" s="73">
        <f t="shared" si="15"/>
        <v>443359.04205000005</v>
      </c>
      <c r="R18" s="73">
        <f t="shared" si="15"/>
        <v>384619.70205000002</v>
      </c>
      <c r="S18" s="73">
        <f t="shared" si="15"/>
        <v>113619.70204999999</v>
      </c>
      <c r="T18" s="73">
        <f t="shared" si="15"/>
        <v>113619.70204999999</v>
      </c>
    </row>
    <row r="19" spans="1:20" s="9" customFormat="1" x14ac:dyDescent="0.25">
      <c r="A19" s="98" t="s">
        <v>39</v>
      </c>
      <c r="B19" s="99" t="s">
        <v>41</v>
      </c>
      <c r="C19" s="26" t="s">
        <v>2</v>
      </c>
      <c r="D19" s="3">
        <f>E19+F19+G19+H19+I19+J19+K19+L19+M19+N19+O19+P19+Q19+R19+S19+T19</f>
        <v>1404039.7523099999</v>
      </c>
      <c r="E19" s="3">
        <f t="shared" ref="E19:J19" si="16">SUM(E20:E23)</f>
        <v>30329.116999999998</v>
      </c>
      <c r="F19" s="3">
        <f t="shared" si="16"/>
        <v>39850</v>
      </c>
      <c r="G19" s="3">
        <f t="shared" si="16"/>
        <v>33364.447999999997</v>
      </c>
      <c r="H19" s="3">
        <f>SUM(H20:H23)</f>
        <v>35701.620999999999</v>
      </c>
      <c r="I19" s="3">
        <f t="shared" si="16"/>
        <v>85599</v>
      </c>
      <c r="J19" s="3">
        <f t="shared" si="16"/>
        <v>125400.882</v>
      </c>
      <c r="K19" s="3">
        <f>SUM(K20:K23)</f>
        <v>147680.97700000001</v>
      </c>
      <c r="L19" s="4">
        <f>SUM(L20:L23)</f>
        <v>145204.47589999999</v>
      </c>
      <c r="M19" s="4">
        <f>SUM(M20:M23)</f>
        <v>110909.23140999999</v>
      </c>
      <c r="N19" s="4">
        <f>SUM(N20:N23)</f>
        <v>110000</v>
      </c>
      <c r="O19" s="4">
        <f>SUM(O20:O23)</f>
        <v>90000</v>
      </c>
      <c r="P19" s="4">
        <f t="shared" ref="P19:T19" si="17">SUM(P20:P23)</f>
        <v>90000</v>
      </c>
      <c r="Q19" s="4">
        <f t="shared" si="17"/>
        <v>90000</v>
      </c>
      <c r="R19" s="4">
        <f t="shared" si="17"/>
        <v>90000</v>
      </c>
      <c r="S19" s="4">
        <f t="shared" si="17"/>
        <v>90000</v>
      </c>
      <c r="T19" s="4">
        <f t="shared" si="17"/>
        <v>90000</v>
      </c>
    </row>
    <row r="20" spans="1:20" x14ac:dyDescent="0.25">
      <c r="A20" s="98"/>
      <c r="B20" s="99"/>
      <c r="C20" s="24" t="s">
        <v>9</v>
      </c>
      <c r="D20" s="3">
        <f t="shared" ref="D20:D83" si="18">E20+F20+G20+H20+I20+J20+K20+L20+M20+N20+O20+P20+Q20+R20+S20+T20</f>
        <v>0</v>
      </c>
      <c r="E20" s="6">
        <v>0</v>
      </c>
      <c r="F20" s="6">
        <v>0</v>
      </c>
      <c r="G20" s="6">
        <v>0</v>
      </c>
      <c r="H20" s="6">
        <v>0</v>
      </c>
      <c r="I20" s="6">
        <v>0</v>
      </c>
      <c r="J20" s="6">
        <v>0</v>
      </c>
      <c r="K20" s="6">
        <v>0</v>
      </c>
      <c r="L20" s="7">
        <v>0</v>
      </c>
      <c r="M20" s="7">
        <v>0</v>
      </c>
      <c r="N20" s="7">
        <v>0</v>
      </c>
      <c r="O20" s="7">
        <v>0</v>
      </c>
      <c r="P20" s="7">
        <v>0</v>
      </c>
      <c r="Q20" s="7">
        <v>0</v>
      </c>
      <c r="R20" s="7">
        <v>0</v>
      </c>
      <c r="S20" s="7">
        <v>0</v>
      </c>
      <c r="T20" s="7">
        <v>0</v>
      </c>
    </row>
    <row r="21" spans="1:20" x14ac:dyDescent="0.25">
      <c r="A21" s="98"/>
      <c r="B21" s="99"/>
      <c r="C21" s="24" t="s">
        <v>10</v>
      </c>
      <c r="D21" s="3">
        <f t="shared" si="18"/>
        <v>0</v>
      </c>
      <c r="E21" s="6">
        <v>0</v>
      </c>
      <c r="F21" s="6">
        <v>0</v>
      </c>
      <c r="G21" s="6">
        <v>0</v>
      </c>
      <c r="H21" s="6">
        <v>0</v>
      </c>
      <c r="I21" s="6">
        <v>0</v>
      </c>
      <c r="J21" s="6">
        <v>0</v>
      </c>
      <c r="K21" s="6">
        <v>0</v>
      </c>
      <c r="L21" s="7">
        <v>0</v>
      </c>
      <c r="M21" s="7">
        <v>0</v>
      </c>
      <c r="N21" s="7">
        <v>0</v>
      </c>
      <c r="O21" s="7">
        <v>0</v>
      </c>
      <c r="P21" s="7">
        <v>0</v>
      </c>
      <c r="Q21" s="7">
        <v>0</v>
      </c>
      <c r="R21" s="7">
        <v>0</v>
      </c>
      <c r="S21" s="7">
        <v>0</v>
      </c>
      <c r="T21" s="7">
        <v>0</v>
      </c>
    </row>
    <row r="22" spans="1:20" x14ac:dyDescent="0.25">
      <c r="A22" s="98"/>
      <c r="B22" s="99"/>
      <c r="C22" s="24" t="s">
        <v>12</v>
      </c>
      <c r="D22" s="3">
        <f t="shared" si="18"/>
        <v>1404039.7523099999</v>
      </c>
      <c r="E22" s="6">
        <f>'ПРИЛОЖ 2'!I18</f>
        <v>30329.116999999998</v>
      </c>
      <c r="F22" s="6">
        <f>'ПРИЛОЖ 2'!J18</f>
        <v>39850</v>
      </c>
      <c r="G22" s="6">
        <f>'ПРИЛОЖ 2'!K18</f>
        <v>33364.447999999997</v>
      </c>
      <c r="H22" s="6">
        <f>'ПРИЛОЖ 2'!L18</f>
        <v>35701.620999999999</v>
      </c>
      <c r="I22" s="6">
        <f>'ПРИЛОЖ 2'!M18</f>
        <v>85599</v>
      </c>
      <c r="J22" s="6">
        <f>'ПРИЛОЖ 2'!N18</f>
        <v>125400.882</v>
      </c>
      <c r="K22" s="6">
        <f>'ПРИЛОЖ 2'!O18</f>
        <v>147680.97700000001</v>
      </c>
      <c r="L22" s="7">
        <f>'ПРИЛОЖ 2'!P18</f>
        <v>145204.47589999999</v>
      </c>
      <c r="M22" s="7">
        <f>'ПРИЛОЖ 2'!Q18</f>
        <v>110909.23140999999</v>
      </c>
      <c r="N22" s="7">
        <f>'ПРИЛОЖ 2'!R18</f>
        <v>110000</v>
      </c>
      <c r="O22" s="7">
        <f>'ПРИЛОЖ 2'!S18</f>
        <v>90000</v>
      </c>
      <c r="P22" s="7">
        <f>'ПРИЛОЖ 2'!T18</f>
        <v>90000</v>
      </c>
      <c r="Q22" s="7">
        <f>'ПРИЛОЖ 2'!U18</f>
        <v>90000</v>
      </c>
      <c r="R22" s="7">
        <f>'ПРИЛОЖ 2'!V18</f>
        <v>90000</v>
      </c>
      <c r="S22" s="7">
        <f>'ПРИЛОЖ 2'!W18</f>
        <v>90000</v>
      </c>
      <c r="T22" s="7">
        <f>'ПРИЛОЖ 2'!X18</f>
        <v>90000</v>
      </c>
    </row>
    <row r="23" spans="1:20" x14ac:dyDescent="0.25">
      <c r="A23" s="98"/>
      <c r="B23" s="99"/>
      <c r="C23" s="24" t="s">
        <v>11</v>
      </c>
      <c r="D23" s="3">
        <f t="shared" si="18"/>
        <v>0</v>
      </c>
      <c r="E23" s="6">
        <v>0</v>
      </c>
      <c r="F23" s="6">
        <v>0</v>
      </c>
      <c r="G23" s="6">
        <v>0</v>
      </c>
      <c r="H23" s="6">
        <v>0</v>
      </c>
      <c r="I23" s="6">
        <v>0</v>
      </c>
      <c r="J23" s="6">
        <v>0</v>
      </c>
      <c r="K23" s="6">
        <v>0</v>
      </c>
      <c r="L23" s="7">
        <v>0</v>
      </c>
      <c r="M23" s="7">
        <v>0</v>
      </c>
      <c r="N23" s="7">
        <v>0</v>
      </c>
      <c r="O23" s="7">
        <v>0</v>
      </c>
      <c r="P23" s="7">
        <v>0</v>
      </c>
      <c r="Q23" s="7">
        <v>0</v>
      </c>
      <c r="R23" s="7">
        <v>0</v>
      </c>
      <c r="S23" s="7">
        <v>0</v>
      </c>
      <c r="T23" s="7">
        <v>0</v>
      </c>
    </row>
    <row r="24" spans="1:20" s="9" customFormat="1" x14ac:dyDescent="0.25">
      <c r="A24" s="98" t="s">
        <v>40</v>
      </c>
      <c r="B24" s="99" t="s">
        <v>27</v>
      </c>
      <c r="C24" s="26" t="s">
        <v>2</v>
      </c>
      <c r="D24" s="3">
        <f t="shared" si="18"/>
        <v>55430.399140000009</v>
      </c>
      <c r="E24" s="3">
        <f t="shared" ref="E24:J24" si="19">SUM(E25:E28)</f>
        <v>695.19399999999996</v>
      </c>
      <c r="F24" s="3">
        <f t="shared" si="19"/>
        <v>750</v>
      </c>
      <c r="G24" s="3">
        <f t="shared" si="19"/>
        <v>310.553</v>
      </c>
      <c r="H24" s="3">
        <f t="shared" si="19"/>
        <v>459.25099999999998</v>
      </c>
      <c r="I24" s="3">
        <f t="shared" si="19"/>
        <v>12611.722</v>
      </c>
      <c r="J24" s="3">
        <f t="shared" si="19"/>
        <v>24591.351999999999</v>
      </c>
      <c r="K24" s="3">
        <f>SUM(K25:K28)</f>
        <v>8149.2280000000001</v>
      </c>
      <c r="L24" s="4">
        <f>SUM(L25:L28)</f>
        <v>2492.48</v>
      </c>
      <c r="M24" s="4">
        <f>SUM(M25:M28)</f>
        <v>2370.6191399999998</v>
      </c>
      <c r="N24" s="4">
        <f>SUM(N25:N28)</f>
        <v>3000</v>
      </c>
      <c r="O24" s="4">
        <f>SUM(O25:O28)</f>
        <v>0</v>
      </c>
      <c r="P24" s="4">
        <f t="shared" ref="P24:T24" si="20">SUM(P25:P28)</f>
        <v>0</v>
      </c>
      <c r="Q24" s="4">
        <f t="shared" si="20"/>
        <v>0</v>
      </c>
      <c r="R24" s="4">
        <f t="shared" si="20"/>
        <v>0</v>
      </c>
      <c r="S24" s="4">
        <f t="shared" si="20"/>
        <v>0</v>
      </c>
      <c r="T24" s="4">
        <f t="shared" si="20"/>
        <v>0</v>
      </c>
    </row>
    <row r="25" spans="1:20" x14ac:dyDescent="0.25">
      <c r="A25" s="98"/>
      <c r="B25" s="99"/>
      <c r="C25" s="12" t="s">
        <v>9</v>
      </c>
      <c r="D25" s="3">
        <f t="shared" si="18"/>
        <v>0</v>
      </c>
      <c r="E25" s="6">
        <v>0</v>
      </c>
      <c r="F25" s="6">
        <v>0</v>
      </c>
      <c r="G25" s="6">
        <v>0</v>
      </c>
      <c r="H25" s="6">
        <v>0</v>
      </c>
      <c r="I25" s="6">
        <v>0</v>
      </c>
      <c r="J25" s="6">
        <v>0</v>
      </c>
      <c r="K25" s="6">
        <v>0</v>
      </c>
      <c r="L25" s="7">
        <v>0</v>
      </c>
      <c r="M25" s="7">
        <v>0</v>
      </c>
      <c r="N25" s="7">
        <v>0</v>
      </c>
      <c r="O25" s="7">
        <v>0</v>
      </c>
      <c r="P25" s="7">
        <v>0</v>
      </c>
      <c r="Q25" s="7">
        <v>0</v>
      </c>
      <c r="R25" s="7">
        <v>0</v>
      </c>
      <c r="S25" s="7">
        <v>0</v>
      </c>
      <c r="T25" s="7">
        <v>0</v>
      </c>
    </row>
    <row r="26" spans="1:20" x14ac:dyDescent="0.25">
      <c r="A26" s="98"/>
      <c r="B26" s="99"/>
      <c r="C26" s="12" t="s">
        <v>10</v>
      </c>
      <c r="D26" s="3">
        <f t="shared" si="18"/>
        <v>0</v>
      </c>
      <c r="E26" s="6">
        <v>0</v>
      </c>
      <c r="F26" s="6">
        <v>0</v>
      </c>
      <c r="G26" s="6">
        <v>0</v>
      </c>
      <c r="H26" s="6">
        <v>0</v>
      </c>
      <c r="I26" s="6">
        <v>0</v>
      </c>
      <c r="J26" s="6">
        <v>0</v>
      </c>
      <c r="K26" s="6">
        <v>0</v>
      </c>
      <c r="L26" s="7">
        <v>0</v>
      </c>
      <c r="M26" s="7">
        <v>0</v>
      </c>
      <c r="N26" s="7">
        <v>0</v>
      </c>
      <c r="O26" s="7">
        <v>0</v>
      </c>
      <c r="P26" s="7">
        <v>0</v>
      </c>
      <c r="Q26" s="7">
        <v>0</v>
      </c>
      <c r="R26" s="7">
        <v>0</v>
      </c>
      <c r="S26" s="7">
        <v>0</v>
      </c>
      <c r="T26" s="7">
        <v>0</v>
      </c>
    </row>
    <row r="27" spans="1:20" x14ac:dyDescent="0.25">
      <c r="A27" s="98"/>
      <c r="B27" s="99"/>
      <c r="C27" s="12" t="s">
        <v>12</v>
      </c>
      <c r="D27" s="3">
        <f t="shared" si="18"/>
        <v>55430.399140000009</v>
      </c>
      <c r="E27" s="6">
        <f>'ПРИЛОЖ 2'!I19</f>
        <v>695.19399999999996</v>
      </c>
      <c r="F27" s="6">
        <f>'ПРИЛОЖ 2'!J19</f>
        <v>750</v>
      </c>
      <c r="G27" s="6">
        <f>'ПРИЛОЖ 2'!K19</f>
        <v>310.553</v>
      </c>
      <c r="H27" s="6">
        <f>'ПРИЛОЖ 2'!L19</f>
        <v>459.25099999999998</v>
      </c>
      <c r="I27" s="6">
        <f>'ПРИЛОЖ 2'!M19</f>
        <v>12611.722</v>
      </c>
      <c r="J27" s="6">
        <f>'ПРИЛОЖ 2'!N19</f>
        <v>24591.351999999999</v>
      </c>
      <c r="K27" s="6">
        <f>'ПРИЛОЖ 2'!O19</f>
        <v>8149.2280000000001</v>
      </c>
      <c r="L27" s="7">
        <f>'ПРИЛОЖ 2'!P19</f>
        <v>2492.48</v>
      </c>
      <c r="M27" s="7">
        <f>'ПРИЛОЖ 2'!Q19</f>
        <v>2370.6191399999998</v>
      </c>
      <c r="N27" s="7">
        <f>'ПРИЛОЖ 2'!R19</f>
        <v>3000</v>
      </c>
      <c r="O27" s="7">
        <f>'ПРИЛОЖ 2'!S19</f>
        <v>0</v>
      </c>
      <c r="P27" s="7">
        <f>'ПРИЛОЖ 2'!T19</f>
        <v>0</v>
      </c>
      <c r="Q27" s="7">
        <f>'ПРИЛОЖ 2'!U19</f>
        <v>0</v>
      </c>
      <c r="R27" s="7">
        <f>'ПРИЛОЖ 2'!V19</f>
        <v>0</v>
      </c>
      <c r="S27" s="7">
        <f>'ПРИЛОЖ 2'!W19</f>
        <v>0</v>
      </c>
      <c r="T27" s="7">
        <f>'ПРИЛОЖ 2'!X19</f>
        <v>0</v>
      </c>
    </row>
    <row r="28" spans="1:20" x14ac:dyDescent="0.25">
      <c r="A28" s="98"/>
      <c r="B28" s="99"/>
      <c r="C28" s="12" t="s">
        <v>11</v>
      </c>
      <c r="D28" s="3">
        <f t="shared" si="18"/>
        <v>0</v>
      </c>
      <c r="E28" s="6">
        <v>0</v>
      </c>
      <c r="F28" s="6">
        <v>0</v>
      </c>
      <c r="G28" s="6">
        <v>0</v>
      </c>
      <c r="H28" s="6">
        <v>0</v>
      </c>
      <c r="I28" s="6">
        <v>0</v>
      </c>
      <c r="J28" s="6">
        <v>0</v>
      </c>
      <c r="K28" s="6">
        <v>0</v>
      </c>
      <c r="L28" s="7">
        <v>0</v>
      </c>
      <c r="M28" s="7">
        <v>0</v>
      </c>
      <c r="N28" s="7">
        <v>0</v>
      </c>
      <c r="O28" s="7">
        <v>0</v>
      </c>
      <c r="P28" s="7">
        <v>0</v>
      </c>
      <c r="Q28" s="7">
        <v>0</v>
      </c>
      <c r="R28" s="7">
        <v>0</v>
      </c>
      <c r="S28" s="7">
        <v>0</v>
      </c>
      <c r="T28" s="7">
        <v>0</v>
      </c>
    </row>
    <row r="29" spans="1:20" s="9" customFormat="1" x14ac:dyDescent="0.25">
      <c r="A29" s="98" t="s">
        <v>73</v>
      </c>
      <c r="B29" s="99" t="s">
        <v>224</v>
      </c>
      <c r="C29" s="27" t="s">
        <v>2</v>
      </c>
      <c r="D29" s="3">
        <f t="shared" si="18"/>
        <v>1325869.76773</v>
      </c>
      <c r="E29" s="3">
        <f t="shared" ref="E29:J29" si="21">SUM(E30:E33)</f>
        <v>81081.114000000001</v>
      </c>
      <c r="F29" s="3">
        <f t="shared" si="21"/>
        <v>50603.087</v>
      </c>
      <c r="G29" s="3">
        <f>SUM(G30:G33)</f>
        <v>49683.425000000003</v>
      </c>
      <c r="H29" s="3">
        <f>SUM(H30:H33)</f>
        <v>67758.293000000005</v>
      </c>
      <c r="I29" s="3">
        <f t="shared" si="21"/>
        <v>128112.25499999999</v>
      </c>
      <c r="J29" s="3">
        <f t="shared" si="21"/>
        <v>50250.985000000001</v>
      </c>
      <c r="K29" s="3">
        <f>SUM(K30:K33)</f>
        <v>68851.684000000008</v>
      </c>
      <c r="L29" s="4">
        <f>SUM(L30:L33)</f>
        <v>47265.155780000001</v>
      </c>
      <c r="M29" s="4">
        <f>SUM(M30:M33)</f>
        <v>30186.514599999999</v>
      </c>
      <c r="N29" s="4">
        <f>SUM(N30:N33)</f>
        <v>21619.70205</v>
      </c>
      <c r="O29" s="4">
        <f>SUM(O30:O33)</f>
        <v>21619.70205</v>
      </c>
      <c r="P29" s="4">
        <f t="shared" ref="P29:T29" si="22">SUM(P30:P33)</f>
        <v>21619.70205</v>
      </c>
      <c r="Q29" s="4">
        <f t="shared" si="22"/>
        <v>351359.04205000005</v>
      </c>
      <c r="R29" s="4">
        <f t="shared" si="22"/>
        <v>292619.70205000002</v>
      </c>
      <c r="S29" s="4">
        <f t="shared" si="22"/>
        <v>21619.70205</v>
      </c>
      <c r="T29" s="4">
        <f t="shared" si="22"/>
        <v>21619.70205</v>
      </c>
    </row>
    <row r="30" spans="1:20" x14ac:dyDescent="0.25">
      <c r="A30" s="98"/>
      <c r="B30" s="99"/>
      <c r="C30" s="12" t="s">
        <v>9</v>
      </c>
      <c r="D30" s="3">
        <f t="shared" si="18"/>
        <v>0</v>
      </c>
      <c r="E30" s="6">
        <v>0</v>
      </c>
      <c r="F30" s="6">
        <v>0</v>
      </c>
      <c r="G30" s="6">
        <v>0</v>
      </c>
      <c r="H30" s="6">
        <v>0</v>
      </c>
      <c r="I30" s="6">
        <v>0</v>
      </c>
      <c r="J30" s="6">
        <v>0</v>
      </c>
      <c r="K30" s="6">
        <v>0</v>
      </c>
      <c r="L30" s="7">
        <v>0</v>
      </c>
      <c r="M30" s="7">
        <v>0</v>
      </c>
      <c r="N30" s="7">
        <v>0</v>
      </c>
      <c r="O30" s="7">
        <v>0</v>
      </c>
      <c r="P30" s="7">
        <v>0</v>
      </c>
      <c r="Q30" s="7">
        <v>0</v>
      </c>
      <c r="R30" s="7">
        <v>0</v>
      </c>
      <c r="S30" s="7">
        <v>0</v>
      </c>
      <c r="T30" s="7">
        <v>0</v>
      </c>
    </row>
    <row r="31" spans="1:20" x14ac:dyDescent="0.25">
      <c r="A31" s="98"/>
      <c r="B31" s="99"/>
      <c r="C31" s="12" t="s">
        <v>10</v>
      </c>
      <c r="D31" s="3">
        <f t="shared" si="18"/>
        <v>668530.87635999965</v>
      </c>
      <c r="E31" s="6">
        <v>77245.981</v>
      </c>
      <c r="F31" s="6">
        <v>46103.087</v>
      </c>
      <c r="G31" s="6">
        <v>46808.625</v>
      </c>
      <c r="H31" s="6">
        <v>64345.733</v>
      </c>
      <c r="I31" s="6">
        <v>107592.02099999999</v>
      </c>
      <c r="J31" s="6">
        <v>45725.82</v>
      </c>
      <c r="K31" s="6">
        <v>64872.883000000002</v>
      </c>
      <c r="L31" s="7">
        <v>44901.897980000002</v>
      </c>
      <c r="M31" s="7">
        <f>26088.46128+2588.72759</f>
        <v>28677.188869999998</v>
      </c>
      <c r="N31" s="7">
        <v>20322.519929999999</v>
      </c>
      <c r="O31" s="7">
        <v>20322.519929999999</v>
      </c>
      <c r="P31" s="7">
        <v>20322.519929999999</v>
      </c>
      <c r="Q31" s="7">
        <v>20322.519929999999</v>
      </c>
      <c r="R31" s="7">
        <v>20322.519929999999</v>
      </c>
      <c r="S31" s="7">
        <v>20322.519929999999</v>
      </c>
      <c r="T31" s="7">
        <v>20322.519929999999</v>
      </c>
    </row>
    <row r="32" spans="1:20" x14ac:dyDescent="0.25">
      <c r="A32" s="98"/>
      <c r="B32" s="99"/>
      <c r="C32" s="12" t="s">
        <v>12</v>
      </c>
      <c r="D32" s="3">
        <f t="shared" si="18"/>
        <v>657338.89137000008</v>
      </c>
      <c r="E32" s="6">
        <f>'ПРИЛОЖ 2'!I20</f>
        <v>3835.1329999999998</v>
      </c>
      <c r="F32" s="6">
        <f>'ПРИЛОЖ 2'!J20</f>
        <v>4500</v>
      </c>
      <c r="G32" s="6">
        <v>2874.8</v>
      </c>
      <c r="H32" s="6">
        <f>'ПРИЛОЖ 2'!L20</f>
        <v>3412.56</v>
      </c>
      <c r="I32" s="6">
        <f>'ПРИЛОЖ 2'!M20</f>
        <v>20520.234</v>
      </c>
      <c r="J32" s="6">
        <f>'ПРИЛОЖ 2'!N20</f>
        <v>4525.165</v>
      </c>
      <c r="K32" s="6">
        <f>'ПРИЛОЖ 2'!O20</f>
        <v>3978.8010000000004</v>
      </c>
      <c r="L32" s="7">
        <f>'ПРИЛОЖ 2'!P20</f>
        <v>2363.2577999999999</v>
      </c>
      <c r="M32" s="7">
        <f>'ПРИЛОЖ 2'!Q20</f>
        <v>1509.32573</v>
      </c>
      <c r="N32" s="7">
        <f>'ПРИЛОЖ 2'!R20</f>
        <v>1297.1821199999999</v>
      </c>
      <c r="O32" s="7">
        <f>'ПРИЛОЖ 2'!S20</f>
        <v>1297.1821199999999</v>
      </c>
      <c r="P32" s="7">
        <f>'ПРИЛОЖ 2'!T20</f>
        <v>1297.1821199999999</v>
      </c>
      <c r="Q32" s="7">
        <f>'ПРИЛОЖ 2'!U20</f>
        <v>331036.52212000004</v>
      </c>
      <c r="R32" s="7">
        <f>'ПРИЛОЖ 2'!V20</f>
        <v>272297.18212000001</v>
      </c>
      <c r="S32" s="7">
        <f>'ПРИЛОЖ 2'!W20</f>
        <v>1297.1821199999999</v>
      </c>
      <c r="T32" s="7">
        <f>'ПРИЛОЖ 2'!X20</f>
        <v>1297.1821199999999</v>
      </c>
    </row>
    <row r="33" spans="1:20" x14ac:dyDescent="0.25">
      <c r="A33" s="98"/>
      <c r="B33" s="99"/>
      <c r="C33" s="12" t="s">
        <v>11</v>
      </c>
      <c r="D33" s="3">
        <f t="shared" si="18"/>
        <v>0</v>
      </c>
      <c r="E33" s="6">
        <v>0</v>
      </c>
      <c r="F33" s="6">
        <v>0</v>
      </c>
      <c r="G33" s="6">
        <v>0</v>
      </c>
      <c r="H33" s="6">
        <v>0</v>
      </c>
      <c r="I33" s="6">
        <v>0</v>
      </c>
      <c r="J33" s="6">
        <v>0</v>
      </c>
      <c r="K33" s="6">
        <v>0</v>
      </c>
      <c r="L33" s="7">
        <v>0</v>
      </c>
      <c r="M33" s="7">
        <v>0</v>
      </c>
      <c r="N33" s="7">
        <v>0</v>
      </c>
      <c r="O33" s="7">
        <v>0</v>
      </c>
      <c r="P33" s="7">
        <v>0</v>
      </c>
      <c r="Q33" s="7">
        <v>0</v>
      </c>
      <c r="R33" s="7">
        <v>0</v>
      </c>
      <c r="S33" s="7">
        <v>0</v>
      </c>
      <c r="T33" s="7">
        <v>0</v>
      </c>
    </row>
    <row r="34" spans="1:20" s="9" customFormat="1" x14ac:dyDescent="0.25">
      <c r="A34" s="98" t="s">
        <v>62</v>
      </c>
      <c r="B34" s="99" t="s">
        <v>149</v>
      </c>
      <c r="C34" s="27" t="s">
        <v>2</v>
      </c>
      <c r="D34" s="3">
        <f t="shared" si="18"/>
        <v>33352.379679999998</v>
      </c>
      <c r="E34" s="3">
        <f t="shared" ref="E34:J34" si="23">SUM(E35:E38)</f>
        <v>0</v>
      </c>
      <c r="F34" s="3">
        <f t="shared" si="23"/>
        <v>0</v>
      </c>
      <c r="G34" s="3">
        <f t="shared" si="23"/>
        <v>98.567999999999998</v>
      </c>
      <c r="H34" s="3">
        <f t="shared" si="23"/>
        <v>0</v>
      </c>
      <c r="I34" s="3">
        <f t="shared" si="23"/>
        <v>4018.1750000000002</v>
      </c>
      <c r="J34" s="3">
        <f t="shared" si="23"/>
        <v>9294.7569999999996</v>
      </c>
      <c r="K34" s="3">
        <f>SUM(K35:K38)</f>
        <v>279</v>
      </c>
      <c r="L34" s="4">
        <f>SUM(L35:L38)</f>
        <v>3212.85745</v>
      </c>
      <c r="M34" s="4">
        <f>SUM(M35:M38)</f>
        <v>949.02223000000004</v>
      </c>
      <c r="N34" s="4">
        <f>SUM(N35:N38)</f>
        <v>3500</v>
      </c>
      <c r="O34" s="4">
        <f>SUM(O35:O38)</f>
        <v>2000</v>
      </c>
      <c r="P34" s="4">
        <f t="shared" ref="P34:T34" si="24">SUM(P35:P38)</f>
        <v>2000</v>
      </c>
      <c r="Q34" s="4">
        <f t="shared" si="24"/>
        <v>2000</v>
      </c>
      <c r="R34" s="4">
        <f t="shared" si="24"/>
        <v>2000</v>
      </c>
      <c r="S34" s="4">
        <f t="shared" si="24"/>
        <v>2000</v>
      </c>
      <c r="T34" s="4">
        <f t="shared" si="24"/>
        <v>2000</v>
      </c>
    </row>
    <row r="35" spans="1:20" x14ac:dyDescent="0.25">
      <c r="A35" s="98"/>
      <c r="B35" s="99"/>
      <c r="C35" s="12" t="s">
        <v>9</v>
      </c>
      <c r="D35" s="3">
        <f t="shared" si="18"/>
        <v>0</v>
      </c>
      <c r="E35" s="6">
        <v>0</v>
      </c>
      <c r="F35" s="6">
        <v>0</v>
      </c>
      <c r="G35" s="6">
        <v>0</v>
      </c>
      <c r="H35" s="6">
        <v>0</v>
      </c>
      <c r="I35" s="6">
        <v>0</v>
      </c>
      <c r="J35" s="6">
        <v>0</v>
      </c>
      <c r="K35" s="6">
        <v>0</v>
      </c>
      <c r="L35" s="7">
        <v>0</v>
      </c>
      <c r="M35" s="7">
        <v>0</v>
      </c>
      <c r="N35" s="7">
        <v>0</v>
      </c>
      <c r="O35" s="7">
        <v>0</v>
      </c>
      <c r="P35" s="7">
        <v>0</v>
      </c>
      <c r="Q35" s="7">
        <v>0</v>
      </c>
      <c r="R35" s="7">
        <v>0</v>
      </c>
      <c r="S35" s="7">
        <v>0</v>
      </c>
      <c r="T35" s="7">
        <v>0</v>
      </c>
    </row>
    <row r="36" spans="1:20" x14ac:dyDescent="0.25">
      <c r="A36" s="98"/>
      <c r="B36" s="99"/>
      <c r="C36" s="12" t="s">
        <v>10</v>
      </c>
      <c r="D36" s="3">
        <f t="shared" si="18"/>
        <v>0</v>
      </c>
      <c r="E36" s="6">
        <v>0</v>
      </c>
      <c r="F36" s="6">
        <v>0</v>
      </c>
      <c r="G36" s="6">
        <v>0</v>
      </c>
      <c r="H36" s="6">
        <v>0</v>
      </c>
      <c r="I36" s="6">
        <v>0</v>
      </c>
      <c r="J36" s="6">
        <v>0</v>
      </c>
      <c r="K36" s="6">
        <v>0</v>
      </c>
      <c r="L36" s="7">
        <v>0</v>
      </c>
      <c r="M36" s="7">
        <v>0</v>
      </c>
      <c r="N36" s="7">
        <v>0</v>
      </c>
      <c r="O36" s="7">
        <v>0</v>
      </c>
      <c r="P36" s="7">
        <v>0</v>
      </c>
      <c r="Q36" s="7">
        <v>0</v>
      </c>
      <c r="R36" s="7">
        <v>0</v>
      </c>
      <c r="S36" s="7">
        <v>0</v>
      </c>
      <c r="T36" s="7">
        <v>0</v>
      </c>
    </row>
    <row r="37" spans="1:20" x14ac:dyDescent="0.25">
      <c r="A37" s="98"/>
      <c r="B37" s="99"/>
      <c r="C37" s="12" t="s">
        <v>12</v>
      </c>
      <c r="D37" s="3">
        <f t="shared" si="18"/>
        <v>33352.379679999998</v>
      </c>
      <c r="E37" s="6">
        <v>0</v>
      </c>
      <c r="F37" s="6">
        <f>'ПРИЛОЖ 2'!J25</f>
        <v>0</v>
      </c>
      <c r="G37" s="6">
        <f>'ПРИЛОЖ 2'!K21</f>
        <v>98.567999999999998</v>
      </c>
      <c r="H37" s="6">
        <f>'ПРИЛОЖ 2'!L21</f>
        <v>0</v>
      </c>
      <c r="I37" s="6">
        <f>'ПРИЛОЖ 2'!M21</f>
        <v>4018.1750000000002</v>
      </c>
      <c r="J37" s="6">
        <f>'ПРИЛОЖ 2'!N21</f>
        <v>9294.7569999999996</v>
      </c>
      <c r="K37" s="6">
        <f>'ПРИЛОЖ 2'!O21</f>
        <v>279</v>
      </c>
      <c r="L37" s="7">
        <f>'ПРИЛОЖ 2'!P21</f>
        <v>3212.85745</v>
      </c>
      <c r="M37" s="7">
        <f>'ПРИЛОЖ 2'!Q21</f>
        <v>949.02223000000004</v>
      </c>
      <c r="N37" s="7">
        <f>'ПРИЛОЖ 2'!R21</f>
        <v>3500</v>
      </c>
      <c r="O37" s="7">
        <f>'ПРИЛОЖ 2'!S21</f>
        <v>2000</v>
      </c>
      <c r="P37" s="7">
        <f>'ПРИЛОЖ 2'!T21</f>
        <v>2000</v>
      </c>
      <c r="Q37" s="7">
        <f>'ПРИЛОЖ 2'!U21</f>
        <v>2000</v>
      </c>
      <c r="R37" s="7">
        <f>'ПРИЛОЖ 2'!V21</f>
        <v>2000</v>
      </c>
      <c r="S37" s="7">
        <f>'ПРИЛОЖ 2'!W21</f>
        <v>2000</v>
      </c>
      <c r="T37" s="7">
        <f>'ПРИЛОЖ 2'!X21</f>
        <v>2000</v>
      </c>
    </row>
    <row r="38" spans="1:20" x14ac:dyDescent="0.25">
      <c r="A38" s="98"/>
      <c r="B38" s="99"/>
      <c r="C38" s="12" t="s">
        <v>11</v>
      </c>
      <c r="D38" s="3">
        <f t="shared" si="18"/>
        <v>0</v>
      </c>
      <c r="E38" s="6">
        <v>0</v>
      </c>
      <c r="F38" s="6">
        <v>0</v>
      </c>
      <c r="G38" s="6">
        <v>0</v>
      </c>
      <c r="H38" s="6">
        <v>0</v>
      </c>
      <c r="I38" s="6">
        <v>0</v>
      </c>
      <c r="J38" s="6">
        <v>0</v>
      </c>
      <c r="K38" s="6">
        <v>0</v>
      </c>
      <c r="L38" s="7">
        <v>0</v>
      </c>
      <c r="M38" s="7">
        <v>0</v>
      </c>
      <c r="N38" s="7">
        <v>0</v>
      </c>
      <c r="O38" s="7">
        <v>0</v>
      </c>
      <c r="P38" s="7">
        <v>0</v>
      </c>
      <c r="Q38" s="7">
        <v>0</v>
      </c>
      <c r="R38" s="7">
        <v>0</v>
      </c>
      <c r="S38" s="7">
        <v>0</v>
      </c>
      <c r="T38" s="7">
        <v>0</v>
      </c>
    </row>
    <row r="39" spans="1:20" s="9" customFormat="1" x14ac:dyDescent="0.25">
      <c r="A39" s="111" t="s">
        <v>64</v>
      </c>
      <c r="B39" s="99" t="s">
        <v>14</v>
      </c>
      <c r="C39" s="27" t="s">
        <v>2</v>
      </c>
      <c r="D39" s="3">
        <f t="shared" si="18"/>
        <v>0</v>
      </c>
      <c r="E39" s="3">
        <f t="shared" ref="E39:J39" si="25">SUM(E40:E43)</f>
        <v>0</v>
      </c>
      <c r="F39" s="3">
        <f t="shared" si="25"/>
        <v>0</v>
      </c>
      <c r="G39" s="3">
        <f t="shared" si="25"/>
        <v>0</v>
      </c>
      <c r="H39" s="3">
        <f t="shared" si="25"/>
        <v>0</v>
      </c>
      <c r="I39" s="3">
        <f t="shared" si="25"/>
        <v>0</v>
      </c>
      <c r="J39" s="3">
        <f t="shared" si="25"/>
        <v>0</v>
      </c>
      <c r="K39" s="3">
        <f>SUM(K40:K43)</f>
        <v>0</v>
      </c>
      <c r="L39" s="4">
        <f>SUM(L40:L43)</f>
        <v>0</v>
      </c>
      <c r="M39" s="4">
        <f>SUM(M40:M43)</f>
        <v>0</v>
      </c>
      <c r="N39" s="4">
        <f>SUM(N40:N43)</f>
        <v>0</v>
      </c>
      <c r="O39" s="4">
        <f>SUM(O40:O43)</f>
        <v>0</v>
      </c>
      <c r="P39" s="4">
        <f t="shared" ref="P39:T39" si="26">SUM(P40:P43)</f>
        <v>0</v>
      </c>
      <c r="Q39" s="4">
        <f t="shared" si="26"/>
        <v>0</v>
      </c>
      <c r="R39" s="4">
        <f t="shared" si="26"/>
        <v>0</v>
      </c>
      <c r="S39" s="4">
        <f t="shared" si="26"/>
        <v>0</v>
      </c>
      <c r="T39" s="4">
        <f t="shared" si="26"/>
        <v>0</v>
      </c>
    </row>
    <row r="40" spans="1:20" x14ac:dyDescent="0.25">
      <c r="A40" s="112"/>
      <c r="B40" s="99"/>
      <c r="C40" s="12" t="s">
        <v>9</v>
      </c>
      <c r="D40" s="3">
        <f t="shared" si="18"/>
        <v>0</v>
      </c>
      <c r="E40" s="6">
        <v>0</v>
      </c>
      <c r="F40" s="6">
        <v>0</v>
      </c>
      <c r="G40" s="6">
        <v>0</v>
      </c>
      <c r="H40" s="6">
        <v>0</v>
      </c>
      <c r="I40" s="6">
        <v>0</v>
      </c>
      <c r="J40" s="6">
        <v>0</v>
      </c>
      <c r="K40" s="6">
        <v>0</v>
      </c>
      <c r="L40" s="7">
        <v>0</v>
      </c>
      <c r="M40" s="7">
        <v>0</v>
      </c>
      <c r="N40" s="7">
        <v>0</v>
      </c>
      <c r="O40" s="7">
        <v>0</v>
      </c>
      <c r="P40" s="7">
        <v>0</v>
      </c>
      <c r="Q40" s="7">
        <v>0</v>
      </c>
      <c r="R40" s="7">
        <v>0</v>
      </c>
      <c r="S40" s="7">
        <v>0</v>
      </c>
      <c r="T40" s="7">
        <v>0</v>
      </c>
    </row>
    <row r="41" spans="1:20" x14ac:dyDescent="0.25">
      <c r="A41" s="112"/>
      <c r="B41" s="99"/>
      <c r="C41" s="12" t="s">
        <v>10</v>
      </c>
      <c r="D41" s="3">
        <f t="shared" si="18"/>
        <v>0</v>
      </c>
      <c r="E41" s="6">
        <v>0</v>
      </c>
      <c r="F41" s="6">
        <v>0</v>
      </c>
      <c r="G41" s="6">
        <v>0</v>
      </c>
      <c r="H41" s="6">
        <v>0</v>
      </c>
      <c r="I41" s="6">
        <v>0</v>
      </c>
      <c r="J41" s="6">
        <v>0</v>
      </c>
      <c r="K41" s="6">
        <v>0</v>
      </c>
      <c r="L41" s="7">
        <v>0</v>
      </c>
      <c r="M41" s="7">
        <v>0</v>
      </c>
      <c r="N41" s="7">
        <v>0</v>
      </c>
      <c r="O41" s="7">
        <v>0</v>
      </c>
      <c r="P41" s="7">
        <v>0</v>
      </c>
      <c r="Q41" s="7">
        <v>0</v>
      </c>
      <c r="R41" s="7">
        <v>0</v>
      </c>
      <c r="S41" s="7">
        <v>0</v>
      </c>
      <c r="T41" s="7">
        <v>0</v>
      </c>
    </row>
    <row r="42" spans="1:20" x14ac:dyDescent="0.25">
      <c r="A42" s="112"/>
      <c r="B42" s="99"/>
      <c r="C42" s="12" t="s">
        <v>12</v>
      </c>
      <c r="D42" s="3">
        <f t="shared" si="18"/>
        <v>0</v>
      </c>
      <c r="E42" s="6">
        <v>0</v>
      </c>
      <c r="F42" s="6">
        <v>0</v>
      </c>
      <c r="G42" s="6">
        <v>0</v>
      </c>
      <c r="H42" s="6">
        <v>0</v>
      </c>
      <c r="I42" s="6">
        <v>0</v>
      </c>
      <c r="J42" s="6">
        <v>0</v>
      </c>
      <c r="K42" s="6">
        <v>0</v>
      </c>
      <c r="L42" s="7">
        <v>0</v>
      </c>
      <c r="M42" s="7">
        <v>0</v>
      </c>
      <c r="N42" s="7">
        <v>0</v>
      </c>
      <c r="O42" s="7">
        <v>0</v>
      </c>
      <c r="P42" s="7">
        <v>0</v>
      </c>
      <c r="Q42" s="7">
        <v>0</v>
      </c>
      <c r="R42" s="7">
        <v>0</v>
      </c>
      <c r="S42" s="7">
        <v>0</v>
      </c>
      <c r="T42" s="7">
        <v>0</v>
      </c>
    </row>
    <row r="43" spans="1:20" x14ac:dyDescent="0.25">
      <c r="A43" s="113"/>
      <c r="B43" s="99"/>
      <c r="C43" s="12" t="s">
        <v>11</v>
      </c>
      <c r="D43" s="3">
        <f t="shared" si="18"/>
        <v>0</v>
      </c>
      <c r="E43" s="6">
        <v>0</v>
      </c>
      <c r="F43" s="6">
        <v>0</v>
      </c>
      <c r="G43" s="6">
        <v>0</v>
      </c>
      <c r="H43" s="6">
        <v>0</v>
      </c>
      <c r="I43" s="6">
        <v>0</v>
      </c>
      <c r="J43" s="6">
        <v>0</v>
      </c>
      <c r="K43" s="6">
        <v>0</v>
      </c>
      <c r="L43" s="7">
        <v>0</v>
      </c>
      <c r="M43" s="7">
        <v>0</v>
      </c>
      <c r="N43" s="7">
        <v>0</v>
      </c>
      <c r="O43" s="7">
        <v>0</v>
      </c>
      <c r="P43" s="7">
        <v>0</v>
      </c>
      <c r="Q43" s="7">
        <v>0</v>
      </c>
      <c r="R43" s="7">
        <v>0</v>
      </c>
      <c r="S43" s="7">
        <v>0</v>
      </c>
      <c r="T43" s="7">
        <v>0</v>
      </c>
    </row>
    <row r="44" spans="1:20" s="9" customFormat="1" x14ac:dyDescent="0.25">
      <c r="A44" s="98" t="s">
        <v>65</v>
      </c>
      <c r="B44" s="99" t="s">
        <v>171</v>
      </c>
      <c r="C44" s="27" t="s">
        <v>2</v>
      </c>
      <c r="D44" s="3">
        <f t="shared" si="18"/>
        <v>0</v>
      </c>
      <c r="E44" s="3">
        <f t="shared" ref="E44:J44" si="27">SUM(E45:E48)</f>
        <v>0</v>
      </c>
      <c r="F44" s="3">
        <f t="shared" si="27"/>
        <v>0</v>
      </c>
      <c r="G44" s="3">
        <f t="shared" si="27"/>
        <v>0</v>
      </c>
      <c r="H44" s="3">
        <f t="shared" si="27"/>
        <v>0</v>
      </c>
      <c r="I44" s="3">
        <f t="shared" si="27"/>
        <v>0</v>
      </c>
      <c r="J44" s="3">
        <f t="shared" si="27"/>
        <v>0</v>
      </c>
      <c r="K44" s="3">
        <f>SUM(K45:K48)</f>
        <v>0</v>
      </c>
      <c r="L44" s="4">
        <f>SUM(L45:L48)</f>
        <v>0</v>
      </c>
      <c r="M44" s="4">
        <f>SUM(M45:M48)</f>
        <v>0</v>
      </c>
      <c r="N44" s="4">
        <f>SUM(N45:N48)</f>
        <v>0</v>
      </c>
      <c r="O44" s="4">
        <f>SUM(O45:O48)</f>
        <v>0</v>
      </c>
      <c r="P44" s="4">
        <f t="shared" ref="P44:T44" si="28">SUM(P45:P48)</f>
        <v>0</v>
      </c>
      <c r="Q44" s="4">
        <f t="shared" si="28"/>
        <v>0</v>
      </c>
      <c r="R44" s="4">
        <f t="shared" si="28"/>
        <v>0</v>
      </c>
      <c r="S44" s="4">
        <f t="shared" si="28"/>
        <v>0</v>
      </c>
      <c r="T44" s="4">
        <f t="shared" si="28"/>
        <v>0</v>
      </c>
    </row>
    <row r="45" spans="1:20" x14ac:dyDescent="0.25">
      <c r="A45" s="98"/>
      <c r="B45" s="99"/>
      <c r="C45" s="12" t="s">
        <v>9</v>
      </c>
      <c r="D45" s="3">
        <f t="shared" si="18"/>
        <v>0</v>
      </c>
      <c r="E45" s="6">
        <v>0</v>
      </c>
      <c r="F45" s="6">
        <v>0</v>
      </c>
      <c r="G45" s="6">
        <v>0</v>
      </c>
      <c r="H45" s="6">
        <v>0</v>
      </c>
      <c r="I45" s="6">
        <v>0</v>
      </c>
      <c r="J45" s="6">
        <v>0</v>
      </c>
      <c r="K45" s="6">
        <v>0</v>
      </c>
      <c r="L45" s="7">
        <v>0</v>
      </c>
      <c r="M45" s="7">
        <v>0</v>
      </c>
      <c r="N45" s="7">
        <v>0</v>
      </c>
      <c r="O45" s="7">
        <v>0</v>
      </c>
      <c r="P45" s="7">
        <v>0</v>
      </c>
      <c r="Q45" s="7">
        <v>0</v>
      </c>
      <c r="R45" s="7">
        <v>0</v>
      </c>
      <c r="S45" s="7">
        <v>0</v>
      </c>
      <c r="T45" s="7">
        <v>0</v>
      </c>
    </row>
    <row r="46" spans="1:20" x14ac:dyDescent="0.25">
      <c r="A46" s="98"/>
      <c r="B46" s="99"/>
      <c r="C46" s="12" t="s">
        <v>10</v>
      </c>
      <c r="D46" s="3">
        <f t="shared" si="18"/>
        <v>0</v>
      </c>
      <c r="E46" s="6">
        <v>0</v>
      </c>
      <c r="F46" s="6">
        <v>0</v>
      </c>
      <c r="G46" s="6">
        <v>0</v>
      </c>
      <c r="H46" s="6">
        <v>0</v>
      </c>
      <c r="I46" s="6">
        <v>0</v>
      </c>
      <c r="J46" s="6">
        <v>0</v>
      </c>
      <c r="K46" s="6">
        <v>0</v>
      </c>
      <c r="L46" s="7">
        <v>0</v>
      </c>
      <c r="M46" s="7">
        <v>0</v>
      </c>
      <c r="N46" s="7">
        <v>0</v>
      </c>
      <c r="O46" s="7">
        <v>0</v>
      </c>
      <c r="P46" s="7">
        <v>0</v>
      </c>
      <c r="Q46" s="7">
        <v>0</v>
      </c>
      <c r="R46" s="7">
        <v>0</v>
      </c>
      <c r="S46" s="7">
        <v>0</v>
      </c>
      <c r="T46" s="7">
        <v>0</v>
      </c>
    </row>
    <row r="47" spans="1:20" x14ac:dyDescent="0.25">
      <c r="A47" s="98"/>
      <c r="B47" s="99"/>
      <c r="C47" s="12" t="s">
        <v>12</v>
      </c>
      <c r="D47" s="3">
        <f t="shared" si="18"/>
        <v>0</v>
      </c>
      <c r="E47" s="6">
        <v>0</v>
      </c>
      <c r="F47" s="6">
        <v>0</v>
      </c>
      <c r="G47" s="6">
        <v>0</v>
      </c>
      <c r="H47" s="6">
        <v>0</v>
      </c>
      <c r="I47" s="6">
        <v>0</v>
      </c>
      <c r="J47" s="6">
        <v>0</v>
      </c>
      <c r="K47" s="6">
        <v>0</v>
      </c>
      <c r="L47" s="7">
        <v>0</v>
      </c>
      <c r="M47" s="7">
        <v>0</v>
      </c>
      <c r="N47" s="7">
        <v>0</v>
      </c>
      <c r="O47" s="7">
        <v>0</v>
      </c>
      <c r="P47" s="7">
        <v>0</v>
      </c>
      <c r="Q47" s="7">
        <v>0</v>
      </c>
      <c r="R47" s="7">
        <v>0</v>
      </c>
      <c r="S47" s="7">
        <v>0</v>
      </c>
      <c r="T47" s="7">
        <v>0</v>
      </c>
    </row>
    <row r="48" spans="1:20" x14ac:dyDescent="0.25">
      <c r="A48" s="98"/>
      <c r="B48" s="99"/>
      <c r="C48" s="12" t="s">
        <v>11</v>
      </c>
      <c r="D48" s="3">
        <f t="shared" si="18"/>
        <v>0</v>
      </c>
      <c r="E48" s="6">
        <v>0</v>
      </c>
      <c r="F48" s="6">
        <v>0</v>
      </c>
      <c r="G48" s="6">
        <v>0</v>
      </c>
      <c r="H48" s="6">
        <v>0</v>
      </c>
      <c r="I48" s="6">
        <v>0</v>
      </c>
      <c r="J48" s="6">
        <v>0</v>
      </c>
      <c r="K48" s="6">
        <v>0</v>
      </c>
      <c r="L48" s="7">
        <v>0</v>
      </c>
      <c r="M48" s="7">
        <v>0</v>
      </c>
      <c r="N48" s="7">
        <v>0</v>
      </c>
      <c r="O48" s="7">
        <v>0</v>
      </c>
      <c r="P48" s="7">
        <v>0</v>
      </c>
      <c r="Q48" s="7">
        <v>0</v>
      </c>
      <c r="R48" s="7">
        <v>0</v>
      </c>
      <c r="S48" s="7">
        <v>0</v>
      </c>
      <c r="T48" s="7">
        <v>0</v>
      </c>
    </row>
    <row r="49" spans="1:20" s="9" customFormat="1" x14ac:dyDescent="0.25">
      <c r="A49" s="98" t="s">
        <v>66</v>
      </c>
      <c r="B49" s="105" t="s">
        <v>60</v>
      </c>
      <c r="C49" s="27" t="s">
        <v>2</v>
      </c>
      <c r="D49" s="3">
        <f t="shared" si="18"/>
        <v>41769.533000000003</v>
      </c>
      <c r="E49" s="3">
        <f t="shared" ref="E49:J49" si="29">SUM(E50:E53)</f>
        <v>9880.9369999999999</v>
      </c>
      <c r="F49" s="3">
        <f t="shared" si="29"/>
        <v>7456.5519999999997</v>
      </c>
      <c r="G49" s="3">
        <f t="shared" si="29"/>
        <v>11494.143</v>
      </c>
      <c r="H49" s="3">
        <f t="shared" si="29"/>
        <v>12937.901</v>
      </c>
      <c r="I49" s="3">
        <f t="shared" si="29"/>
        <v>0</v>
      </c>
      <c r="J49" s="3">
        <f t="shared" si="29"/>
        <v>0</v>
      </c>
      <c r="K49" s="3">
        <f>SUM(K50:K53)</f>
        <v>0</v>
      </c>
      <c r="L49" s="4">
        <f>SUM(L50:L53)</f>
        <v>0</v>
      </c>
      <c r="M49" s="4">
        <f>SUM(M50:M53)</f>
        <v>0</v>
      </c>
      <c r="N49" s="4">
        <f>SUM(N50:N53)</f>
        <v>0</v>
      </c>
      <c r="O49" s="4">
        <f>SUM(O50:O53)</f>
        <v>0</v>
      </c>
      <c r="P49" s="4">
        <f t="shared" ref="P49:T49" si="30">SUM(P50:P53)</f>
        <v>0</v>
      </c>
      <c r="Q49" s="4">
        <f t="shared" si="30"/>
        <v>0</v>
      </c>
      <c r="R49" s="4">
        <f t="shared" si="30"/>
        <v>0</v>
      </c>
      <c r="S49" s="4">
        <f t="shared" si="30"/>
        <v>0</v>
      </c>
      <c r="T49" s="4">
        <f t="shared" si="30"/>
        <v>0</v>
      </c>
    </row>
    <row r="50" spans="1:20" x14ac:dyDescent="0.25">
      <c r="A50" s="98"/>
      <c r="B50" s="105"/>
      <c r="C50" s="12" t="s">
        <v>9</v>
      </c>
      <c r="D50" s="3">
        <f t="shared" si="18"/>
        <v>0</v>
      </c>
      <c r="E50" s="6">
        <v>0</v>
      </c>
      <c r="F50" s="6">
        <v>0</v>
      </c>
      <c r="G50" s="6">
        <v>0</v>
      </c>
      <c r="H50" s="6">
        <v>0</v>
      </c>
      <c r="I50" s="6">
        <v>0</v>
      </c>
      <c r="J50" s="6">
        <v>0</v>
      </c>
      <c r="K50" s="6">
        <v>0</v>
      </c>
      <c r="L50" s="7">
        <v>0</v>
      </c>
      <c r="M50" s="7">
        <v>0</v>
      </c>
      <c r="N50" s="7">
        <v>0</v>
      </c>
      <c r="O50" s="7">
        <v>0</v>
      </c>
      <c r="P50" s="7">
        <v>0</v>
      </c>
      <c r="Q50" s="7">
        <v>0</v>
      </c>
      <c r="R50" s="7">
        <v>0</v>
      </c>
      <c r="S50" s="7">
        <v>0</v>
      </c>
      <c r="T50" s="7">
        <v>0</v>
      </c>
    </row>
    <row r="51" spans="1:20" x14ac:dyDescent="0.25">
      <c r="A51" s="98"/>
      <c r="B51" s="105"/>
      <c r="C51" s="12" t="s">
        <v>10</v>
      </c>
      <c r="D51" s="3">
        <f t="shared" si="18"/>
        <v>0</v>
      </c>
      <c r="E51" s="6">
        <v>0</v>
      </c>
      <c r="F51" s="6">
        <v>0</v>
      </c>
      <c r="G51" s="6">
        <v>0</v>
      </c>
      <c r="H51" s="6">
        <v>0</v>
      </c>
      <c r="I51" s="6">
        <v>0</v>
      </c>
      <c r="J51" s="6">
        <v>0</v>
      </c>
      <c r="K51" s="6">
        <v>0</v>
      </c>
      <c r="L51" s="7">
        <v>0</v>
      </c>
      <c r="M51" s="7">
        <v>0</v>
      </c>
      <c r="N51" s="7">
        <v>0</v>
      </c>
      <c r="O51" s="7">
        <v>0</v>
      </c>
      <c r="P51" s="7">
        <v>0</v>
      </c>
      <c r="Q51" s="7">
        <v>0</v>
      </c>
      <c r="R51" s="7">
        <v>0</v>
      </c>
      <c r="S51" s="7">
        <v>0</v>
      </c>
      <c r="T51" s="7">
        <v>0</v>
      </c>
    </row>
    <row r="52" spans="1:20" x14ac:dyDescent="0.25">
      <c r="A52" s="98"/>
      <c r="B52" s="105"/>
      <c r="C52" s="12" t="s">
        <v>12</v>
      </c>
      <c r="D52" s="3">
        <f t="shared" si="18"/>
        <v>41769.533000000003</v>
      </c>
      <c r="E52" s="6">
        <f>'ПРИЛОЖ 2'!I24</f>
        <v>9880.9369999999999</v>
      </c>
      <c r="F52" s="6">
        <f>'ПРИЛОЖ 2'!J24</f>
        <v>7456.5519999999997</v>
      </c>
      <c r="G52" s="6">
        <f>'ПРИЛОЖ 2'!K24</f>
        <v>11494.143</v>
      </c>
      <c r="H52" s="6">
        <f>'ПРИЛОЖ 2'!L24</f>
        <v>12937.901</v>
      </c>
      <c r="I52" s="6">
        <f>'ПРИЛОЖ 2'!M24</f>
        <v>0</v>
      </c>
      <c r="J52" s="6">
        <f>'ПРИЛОЖ 2'!N24</f>
        <v>0</v>
      </c>
      <c r="K52" s="6">
        <f>'ПРИЛОЖ 2'!O24</f>
        <v>0</v>
      </c>
      <c r="L52" s="7">
        <f>'ПРИЛОЖ 2'!P24</f>
        <v>0</v>
      </c>
      <c r="M52" s="7">
        <f>'ПРИЛОЖ 2'!Q24</f>
        <v>0</v>
      </c>
      <c r="N52" s="7">
        <f>'ПРИЛОЖ 2'!R24</f>
        <v>0</v>
      </c>
      <c r="O52" s="7">
        <f>'ПРИЛОЖ 2'!S24</f>
        <v>0</v>
      </c>
      <c r="P52" s="7">
        <f>'ПРИЛОЖ 2'!T24</f>
        <v>0</v>
      </c>
      <c r="Q52" s="7">
        <f>'ПРИЛОЖ 2'!U24</f>
        <v>0</v>
      </c>
      <c r="R52" s="7">
        <f>'ПРИЛОЖ 2'!V24</f>
        <v>0</v>
      </c>
      <c r="S52" s="7">
        <f>'ПРИЛОЖ 2'!W24</f>
        <v>0</v>
      </c>
      <c r="T52" s="7">
        <f>'ПРИЛОЖ 2'!X24</f>
        <v>0</v>
      </c>
    </row>
    <row r="53" spans="1:20" x14ac:dyDescent="0.25">
      <c r="A53" s="98"/>
      <c r="B53" s="105"/>
      <c r="C53" s="12" t="s">
        <v>11</v>
      </c>
      <c r="D53" s="3">
        <f t="shared" si="18"/>
        <v>0</v>
      </c>
      <c r="E53" s="6">
        <v>0</v>
      </c>
      <c r="F53" s="6">
        <v>0</v>
      </c>
      <c r="G53" s="6">
        <v>0</v>
      </c>
      <c r="H53" s="6">
        <v>0</v>
      </c>
      <c r="I53" s="6">
        <v>0</v>
      </c>
      <c r="J53" s="6">
        <v>0</v>
      </c>
      <c r="K53" s="6">
        <v>0</v>
      </c>
      <c r="L53" s="7">
        <v>0</v>
      </c>
      <c r="M53" s="7">
        <v>0</v>
      </c>
      <c r="N53" s="7">
        <v>0</v>
      </c>
      <c r="O53" s="7">
        <v>0</v>
      </c>
      <c r="P53" s="7">
        <v>0</v>
      </c>
      <c r="Q53" s="7">
        <v>0</v>
      </c>
      <c r="R53" s="7">
        <v>0</v>
      </c>
      <c r="S53" s="7">
        <v>0</v>
      </c>
      <c r="T53" s="7">
        <v>0</v>
      </c>
    </row>
    <row r="54" spans="1:20" s="9" customFormat="1" x14ac:dyDescent="0.25">
      <c r="A54" s="98" t="s">
        <v>67</v>
      </c>
      <c r="B54" s="105" t="s">
        <v>49</v>
      </c>
      <c r="C54" s="27" t="s">
        <v>2</v>
      </c>
      <c r="D54" s="3">
        <f t="shared" si="18"/>
        <v>1008.73</v>
      </c>
      <c r="E54" s="10">
        <f t="shared" ref="E54:J54" si="31">SUM(E55:E58)</f>
        <v>1008.73</v>
      </c>
      <c r="F54" s="10">
        <f t="shared" si="31"/>
        <v>0</v>
      </c>
      <c r="G54" s="10">
        <f t="shared" si="31"/>
        <v>0</v>
      </c>
      <c r="H54" s="10">
        <f t="shared" si="31"/>
        <v>0</v>
      </c>
      <c r="I54" s="10">
        <f t="shared" si="31"/>
        <v>0</v>
      </c>
      <c r="J54" s="10">
        <f t="shared" si="31"/>
        <v>0</v>
      </c>
      <c r="K54" s="10">
        <f>SUM(K55:K58)</f>
        <v>0</v>
      </c>
      <c r="L54" s="4">
        <f>SUM(L55:L58)</f>
        <v>0</v>
      </c>
      <c r="M54" s="4">
        <f>SUM(M55:M58)</f>
        <v>0</v>
      </c>
      <c r="N54" s="4">
        <f>SUM(N55:N58)</f>
        <v>0</v>
      </c>
      <c r="O54" s="4">
        <f>SUM(O55:O58)</f>
        <v>0</v>
      </c>
      <c r="P54" s="4">
        <f t="shared" ref="P54:T54" si="32">SUM(P55:P58)</f>
        <v>0</v>
      </c>
      <c r="Q54" s="4">
        <f t="shared" si="32"/>
        <v>0</v>
      </c>
      <c r="R54" s="4">
        <f t="shared" si="32"/>
        <v>0</v>
      </c>
      <c r="S54" s="4">
        <f t="shared" si="32"/>
        <v>0</v>
      </c>
      <c r="T54" s="4">
        <f t="shared" si="32"/>
        <v>0</v>
      </c>
    </row>
    <row r="55" spans="1:20" x14ac:dyDescent="0.25">
      <c r="A55" s="98"/>
      <c r="B55" s="105"/>
      <c r="C55" s="12" t="s">
        <v>9</v>
      </c>
      <c r="D55" s="3">
        <f t="shared" si="18"/>
        <v>0</v>
      </c>
      <c r="E55" s="6">
        <v>0</v>
      </c>
      <c r="F55" s="6">
        <v>0</v>
      </c>
      <c r="G55" s="6">
        <v>0</v>
      </c>
      <c r="H55" s="6">
        <v>0</v>
      </c>
      <c r="I55" s="6">
        <v>0</v>
      </c>
      <c r="J55" s="6">
        <v>0</v>
      </c>
      <c r="K55" s="6">
        <v>0</v>
      </c>
      <c r="L55" s="7">
        <v>0</v>
      </c>
      <c r="M55" s="7">
        <v>0</v>
      </c>
      <c r="N55" s="7">
        <v>0</v>
      </c>
      <c r="O55" s="7">
        <v>0</v>
      </c>
      <c r="P55" s="7">
        <v>0</v>
      </c>
      <c r="Q55" s="7">
        <v>0</v>
      </c>
      <c r="R55" s="7">
        <v>0</v>
      </c>
      <c r="S55" s="7">
        <v>0</v>
      </c>
      <c r="T55" s="7">
        <v>0</v>
      </c>
    </row>
    <row r="56" spans="1:20" x14ac:dyDescent="0.25">
      <c r="A56" s="98"/>
      <c r="B56" s="105"/>
      <c r="C56" s="12" t="s">
        <v>10</v>
      </c>
      <c r="D56" s="3">
        <f t="shared" si="18"/>
        <v>0</v>
      </c>
      <c r="E56" s="6">
        <v>0</v>
      </c>
      <c r="F56" s="6">
        <v>0</v>
      </c>
      <c r="G56" s="6">
        <v>0</v>
      </c>
      <c r="H56" s="6">
        <v>0</v>
      </c>
      <c r="I56" s="6">
        <v>0</v>
      </c>
      <c r="J56" s="6">
        <v>0</v>
      </c>
      <c r="K56" s="6">
        <v>0</v>
      </c>
      <c r="L56" s="7">
        <v>0</v>
      </c>
      <c r="M56" s="7">
        <v>0</v>
      </c>
      <c r="N56" s="7">
        <v>0</v>
      </c>
      <c r="O56" s="7">
        <v>0</v>
      </c>
      <c r="P56" s="7">
        <v>0</v>
      </c>
      <c r="Q56" s="7">
        <v>0</v>
      </c>
      <c r="R56" s="7">
        <v>0</v>
      </c>
      <c r="S56" s="7">
        <v>0</v>
      </c>
      <c r="T56" s="7">
        <v>0</v>
      </c>
    </row>
    <row r="57" spans="1:20" x14ac:dyDescent="0.25">
      <c r="A57" s="98"/>
      <c r="B57" s="105"/>
      <c r="C57" s="12" t="s">
        <v>12</v>
      </c>
      <c r="D57" s="3">
        <f t="shared" si="18"/>
        <v>1008.73</v>
      </c>
      <c r="E57" s="6">
        <f>'ПРИЛОЖ 2'!I25</f>
        <v>1008.73</v>
      </c>
      <c r="F57" s="6">
        <v>0</v>
      </c>
      <c r="G57" s="6">
        <v>0</v>
      </c>
      <c r="H57" s="6">
        <v>0</v>
      </c>
      <c r="I57" s="6">
        <v>0</v>
      </c>
      <c r="J57" s="6">
        <v>0</v>
      </c>
      <c r="K57" s="6">
        <v>0</v>
      </c>
      <c r="L57" s="7">
        <v>0</v>
      </c>
      <c r="M57" s="7">
        <v>0</v>
      </c>
      <c r="N57" s="7">
        <v>0</v>
      </c>
      <c r="O57" s="7">
        <v>0</v>
      </c>
      <c r="P57" s="7">
        <v>0</v>
      </c>
      <c r="Q57" s="7">
        <v>0</v>
      </c>
      <c r="R57" s="7">
        <v>0</v>
      </c>
      <c r="S57" s="7">
        <v>0</v>
      </c>
      <c r="T57" s="7">
        <v>0</v>
      </c>
    </row>
    <row r="58" spans="1:20" ht="24.2" customHeight="1" x14ac:dyDescent="0.25">
      <c r="A58" s="98"/>
      <c r="B58" s="105"/>
      <c r="C58" s="12" t="s">
        <v>11</v>
      </c>
      <c r="D58" s="3">
        <f t="shared" si="18"/>
        <v>0</v>
      </c>
      <c r="E58" s="6">
        <v>0</v>
      </c>
      <c r="F58" s="6">
        <v>0</v>
      </c>
      <c r="G58" s="6">
        <v>0</v>
      </c>
      <c r="H58" s="6">
        <v>0</v>
      </c>
      <c r="I58" s="6">
        <v>0</v>
      </c>
      <c r="J58" s="6">
        <v>0</v>
      </c>
      <c r="K58" s="6">
        <v>0</v>
      </c>
      <c r="L58" s="7">
        <v>0</v>
      </c>
      <c r="M58" s="7">
        <v>0</v>
      </c>
      <c r="N58" s="7">
        <v>0</v>
      </c>
      <c r="O58" s="7">
        <v>0</v>
      </c>
      <c r="P58" s="7">
        <v>0</v>
      </c>
      <c r="Q58" s="7">
        <v>0</v>
      </c>
      <c r="R58" s="7">
        <v>0</v>
      </c>
      <c r="S58" s="7">
        <v>0</v>
      </c>
      <c r="T58" s="7">
        <v>0</v>
      </c>
    </row>
    <row r="59" spans="1:20" s="9" customFormat="1" x14ac:dyDescent="0.25">
      <c r="A59" s="98" t="s">
        <v>74</v>
      </c>
      <c r="B59" s="99" t="s">
        <v>172</v>
      </c>
      <c r="C59" s="27" t="s">
        <v>2</v>
      </c>
      <c r="D59" s="3">
        <f t="shared" si="18"/>
        <v>1342.8679999999999</v>
      </c>
      <c r="E59" s="3">
        <f t="shared" ref="E59:J59" si="33">SUM(E60:E63)</f>
        <v>811.17200000000003</v>
      </c>
      <c r="F59" s="3">
        <f t="shared" si="33"/>
        <v>98.873999999999995</v>
      </c>
      <c r="G59" s="3">
        <f t="shared" si="33"/>
        <v>98.873999999999995</v>
      </c>
      <c r="H59" s="3">
        <f t="shared" si="33"/>
        <v>333.94799999999998</v>
      </c>
      <c r="I59" s="3">
        <f t="shared" si="33"/>
        <v>0</v>
      </c>
      <c r="J59" s="3">
        <f t="shared" si="33"/>
        <v>0</v>
      </c>
      <c r="K59" s="3">
        <f>SUM(K60:K63)</f>
        <v>0</v>
      </c>
      <c r="L59" s="4">
        <f>SUM(L60:L63)</f>
        <v>0</v>
      </c>
      <c r="M59" s="4">
        <f>SUM(M60:M63)</f>
        <v>0</v>
      </c>
      <c r="N59" s="4">
        <f>SUM(N60:N63)</f>
        <v>0</v>
      </c>
      <c r="O59" s="4">
        <f>SUM(O60:O63)</f>
        <v>0</v>
      </c>
      <c r="P59" s="4">
        <f t="shared" ref="P59:T59" si="34">SUM(P60:P63)</f>
        <v>0</v>
      </c>
      <c r="Q59" s="4">
        <f t="shared" si="34"/>
        <v>0</v>
      </c>
      <c r="R59" s="4">
        <f t="shared" si="34"/>
        <v>0</v>
      </c>
      <c r="S59" s="4">
        <f t="shared" si="34"/>
        <v>0</v>
      </c>
      <c r="T59" s="4">
        <f t="shared" si="34"/>
        <v>0</v>
      </c>
    </row>
    <row r="60" spans="1:20" x14ac:dyDescent="0.25">
      <c r="A60" s="98"/>
      <c r="B60" s="99"/>
      <c r="C60" s="12" t="s">
        <v>9</v>
      </c>
      <c r="D60" s="3">
        <f t="shared" si="18"/>
        <v>0</v>
      </c>
      <c r="E60" s="6">
        <v>0</v>
      </c>
      <c r="F60" s="6">
        <v>0</v>
      </c>
      <c r="G60" s="6">
        <v>0</v>
      </c>
      <c r="H60" s="6">
        <v>0</v>
      </c>
      <c r="I60" s="6">
        <v>0</v>
      </c>
      <c r="J60" s="6">
        <v>0</v>
      </c>
      <c r="K60" s="6">
        <v>0</v>
      </c>
      <c r="L60" s="7">
        <v>0</v>
      </c>
      <c r="M60" s="7">
        <v>0</v>
      </c>
      <c r="N60" s="7">
        <v>0</v>
      </c>
      <c r="O60" s="7">
        <v>0</v>
      </c>
      <c r="P60" s="7">
        <v>0</v>
      </c>
      <c r="Q60" s="7">
        <v>0</v>
      </c>
      <c r="R60" s="7">
        <v>0</v>
      </c>
      <c r="S60" s="7">
        <v>0</v>
      </c>
      <c r="T60" s="7">
        <v>0</v>
      </c>
    </row>
    <row r="61" spans="1:20" x14ac:dyDescent="0.25">
      <c r="A61" s="98"/>
      <c r="B61" s="99"/>
      <c r="C61" s="12" t="s">
        <v>10</v>
      </c>
      <c r="D61" s="3">
        <f t="shared" si="18"/>
        <v>0</v>
      </c>
      <c r="E61" s="6">
        <v>0</v>
      </c>
      <c r="F61" s="6">
        <v>0</v>
      </c>
      <c r="G61" s="6">
        <v>0</v>
      </c>
      <c r="H61" s="6">
        <v>0</v>
      </c>
      <c r="I61" s="6">
        <v>0</v>
      </c>
      <c r="J61" s="6">
        <v>0</v>
      </c>
      <c r="K61" s="6">
        <v>0</v>
      </c>
      <c r="L61" s="7">
        <v>0</v>
      </c>
      <c r="M61" s="7">
        <v>0</v>
      </c>
      <c r="N61" s="7">
        <v>0</v>
      </c>
      <c r="O61" s="7">
        <v>0</v>
      </c>
      <c r="P61" s="7">
        <v>0</v>
      </c>
      <c r="Q61" s="7">
        <v>0</v>
      </c>
      <c r="R61" s="7">
        <v>0</v>
      </c>
      <c r="S61" s="7">
        <v>0</v>
      </c>
      <c r="T61" s="7">
        <v>0</v>
      </c>
    </row>
    <row r="62" spans="1:20" x14ac:dyDescent="0.25">
      <c r="A62" s="98"/>
      <c r="B62" s="99"/>
      <c r="C62" s="12" t="s">
        <v>12</v>
      </c>
      <c r="D62" s="3">
        <f t="shared" si="18"/>
        <v>1342.8679999999999</v>
      </c>
      <c r="E62" s="6">
        <f>'ПРИЛОЖ 2'!I26</f>
        <v>811.17200000000003</v>
      </c>
      <c r="F62" s="8">
        <f>'ПРИЛОЖ 2'!J26</f>
        <v>98.873999999999995</v>
      </c>
      <c r="G62" s="6">
        <f>'ПРИЛОЖ 2'!K26</f>
        <v>98.873999999999995</v>
      </c>
      <c r="H62" s="6">
        <f>'ПРИЛОЖ 2'!L26</f>
        <v>333.94799999999998</v>
      </c>
      <c r="I62" s="6">
        <v>0</v>
      </c>
      <c r="J62" s="6">
        <v>0</v>
      </c>
      <c r="K62" s="6">
        <v>0</v>
      </c>
      <c r="L62" s="7">
        <v>0</v>
      </c>
      <c r="M62" s="7">
        <v>0</v>
      </c>
      <c r="N62" s="7">
        <v>0</v>
      </c>
      <c r="O62" s="7">
        <v>0</v>
      </c>
      <c r="P62" s="7">
        <v>0</v>
      </c>
      <c r="Q62" s="7">
        <v>0</v>
      </c>
      <c r="R62" s="7">
        <v>0</v>
      </c>
      <c r="S62" s="7">
        <v>0</v>
      </c>
      <c r="T62" s="7">
        <v>0</v>
      </c>
    </row>
    <row r="63" spans="1:20" x14ac:dyDescent="0.25">
      <c r="A63" s="98"/>
      <c r="B63" s="99"/>
      <c r="C63" s="12" t="s">
        <v>11</v>
      </c>
      <c r="D63" s="3">
        <f t="shared" si="18"/>
        <v>0</v>
      </c>
      <c r="E63" s="6">
        <v>0</v>
      </c>
      <c r="F63" s="6">
        <v>0</v>
      </c>
      <c r="G63" s="6">
        <v>0</v>
      </c>
      <c r="H63" s="6">
        <v>0</v>
      </c>
      <c r="I63" s="6">
        <v>0</v>
      </c>
      <c r="J63" s="6">
        <v>0</v>
      </c>
      <c r="K63" s="6">
        <v>0</v>
      </c>
      <c r="L63" s="7">
        <v>0</v>
      </c>
      <c r="M63" s="7">
        <v>0</v>
      </c>
      <c r="N63" s="7">
        <v>0</v>
      </c>
      <c r="O63" s="7">
        <v>0</v>
      </c>
      <c r="P63" s="7">
        <v>0</v>
      </c>
      <c r="Q63" s="7">
        <v>0</v>
      </c>
      <c r="R63" s="7">
        <v>0</v>
      </c>
      <c r="S63" s="7">
        <v>0</v>
      </c>
      <c r="T63" s="7">
        <v>0</v>
      </c>
    </row>
    <row r="64" spans="1:20" s="9" customFormat="1" x14ac:dyDescent="0.25">
      <c r="A64" s="98" t="s">
        <v>87</v>
      </c>
      <c r="B64" s="99" t="s">
        <v>151</v>
      </c>
      <c r="C64" s="26" t="s">
        <v>2</v>
      </c>
      <c r="D64" s="3">
        <f t="shared" si="18"/>
        <v>256433.95967000004</v>
      </c>
      <c r="E64" s="3">
        <f t="shared" ref="E64:O64" si="35">SUM(E65:E68)</f>
        <v>0</v>
      </c>
      <c r="F64" s="3">
        <f t="shared" si="35"/>
        <v>50667.665000000001</v>
      </c>
      <c r="G64" s="3">
        <f t="shared" si="35"/>
        <v>68575.255000000005</v>
      </c>
      <c r="H64" s="3">
        <f t="shared" si="35"/>
        <v>32174.315999999999</v>
      </c>
      <c r="I64" s="3">
        <f t="shared" si="35"/>
        <v>52293.347549999999</v>
      </c>
      <c r="J64" s="3">
        <f t="shared" si="35"/>
        <v>36248.129999999997</v>
      </c>
      <c r="K64" s="3">
        <f t="shared" si="35"/>
        <v>7328.3860000000004</v>
      </c>
      <c r="L64" s="4">
        <f t="shared" si="35"/>
        <v>4573.4300599999997</v>
      </c>
      <c r="M64" s="4">
        <f t="shared" si="35"/>
        <v>4573.4300599999997</v>
      </c>
      <c r="N64" s="4">
        <f t="shared" si="35"/>
        <v>0</v>
      </c>
      <c r="O64" s="4">
        <f t="shared" si="35"/>
        <v>0</v>
      </c>
      <c r="P64" s="4">
        <f t="shared" ref="P64:T64" si="36">SUM(P65:P68)</f>
        <v>0</v>
      </c>
      <c r="Q64" s="4">
        <f t="shared" si="36"/>
        <v>0</v>
      </c>
      <c r="R64" s="4">
        <f t="shared" si="36"/>
        <v>0</v>
      </c>
      <c r="S64" s="4">
        <f t="shared" si="36"/>
        <v>0</v>
      </c>
      <c r="T64" s="4">
        <f t="shared" si="36"/>
        <v>0</v>
      </c>
    </row>
    <row r="65" spans="1:20" s="9" customFormat="1" x14ac:dyDescent="0.25">
      <c r="A65" s="98"/>
      <c r="B65" s="105"/>
      <c r="C65" s="24" t="s">
        <v>9</v>
      </c>
      <c r="D65" s="3">
        <f t="shared" si="18"/>
        <v>0</v>
      </c>
      <c r="E65" s="8">
        <f t="shared" ref="E65:O65" si="37">SUM(E91+E197+E202+E207+E218+E228)</f>
        <v>0</v>
      </c>
      <c r="F65" s="8">
        <f t="shared" si="37"/>
        <v>0</v>
      </c>
      <c r="G65" s="8">
        <f t="shared" si="37"/>
        <v>0</v>
      </c>
      <c r="H65" s="8">
        <f t="shared" si="37"/>
        <v>0</v>
      </c>
      <c r="I65" s="8">
        <f t="shared" si="37"/>
        <v>0</v>
      </c>
      <c r="J65" s="8">
        <f t="shared" si="37"/>
        <v>0</v>
      </c>
      <c r="K65" s="8">
        <f t="shared" si="37"/>
        <v>0</v>
      </c>
      <c r="L65" s="7">
        <f t="shared" si="37"/>
        <v>0</v>
      </c>
      <c r="M65" s="7">
        <f t="shared" si="37"/>
        <v>0</v>
      </c>
      <c r="N65" s="7">
        <f t="shared" si="37"/>
        <v>0</v>
      </c>
      <c r="O65" s="7">
        <f t="shared" si="37"/>
        <v>0</v>
      </c>
      <c r="P65" s="7">
        <f t="shared" ref="P65:T65" si="38">SUM(P91+P197+P202+P207+P218+P228)</f>
        <v>0</v>
      </c>
      <c r="Q65" s="7">
        <f t="shared" si="38"/>
        <v>0</v>
      </c>
      <c r="R65" s="7">
        <f t="shared" si="38"/>
        <v>0</v>
      </c>
      <c r="S65" s="7">
        <f t="shared" si="38"/>
        <v>0</v>
      </c>
      <c r="T65" s="7">
        <f t="shared" si="38"/>
        <v>0</v>
      </c>
    </row>
    <row r="66" spans="1:20" s="9" customFormat="1" x14ac:dyDescent="0.25">
      <c r="A66" s="98"/>
      <c r="B66" s="105"/>
      <c r="C66" s="24" t="s">
        <v>10</v>
      </c>
      <c r="D66" s="3">
        <f t="shared" si="18"/>
        <v>0</v>
      </c>
      <c r="E66" s="8">
        <v>0</v>
      </c>
      <c r="F66" s="8">
        <v>0</v>
      </c>
      <c r="G66" s="8">
        <v>0</v>
      </c>
      <c r="H66" s="8">
        <v>0</v>
      </c>
      <c r="I66" s="8">
        <v>0</v>
      </c>
      <c r="J66" s="8">
        <v>0</v>
      </c>
      <c r="K66" s="8">
        <v>0</v>
      </c>
      <c r="L66" s="7">
        <v>0</v>
      </c>
      <c r="M66" s="7">
        <v>0</v>
      </c>
      <c r="N66" s="7">
        <v>0</v>
      </c>
      <c r="O66" s="7">
        <v>0</v>
      </c>
      <c r="P66" s="7">
        <v>0</v>
      </c>
      <c r="Q66" s="7">
        <v>0</v>
      </c>
      <c r="R66" s="7">
        <v>0</v>
      </c>
      <c r="S66" s="7">
        <v>0</v>
      </c>
      <c r="T66" s="7">
        <v>0</v>
      </c>
    </row>
    <row r="67" spans="1:20" s="9" customFormat="1" x14ac:dyDescent="0.25">
      <c r="A67" s="98"/>
      <c r="B67" s="105"/>
      <c r="C67" s="24" t="s">
        <v>12</v>
      </c>
      <c r="D67" s="3">
        <f t="shared" si="18"/>
        <v>256433.95967000004</v>
      </c>
      <c r="E67" s="8">
        <v>0</v>
      </c>
      <c r="F67" s="8">
        <f>'ПРИЛОЖ 2'!J27</f>
        <v>50667.665000000001</v>
      </c>
      <c r="G67" s="8">
        <f>'ПРИЛОЖ 2'!K27</f>
        <v>68575.255000000005</v>
      </c>
      <c r="H67" s="8">
        <v>32174.315999999999</v>
      </c>
      <c r="I67" s="8">
        <f>'ПРИЛОЖ 2'!M27</f>
        <v>52293.347549999999</v>
      </c>
      <c r="J67" s="8">
        <f>'ПРИЛОЖ 2'!N27</f>
        <v>36248.129999999997</v>
      </c>
      <c r="K67" s="8">
        <f>'ПРИЛОЖ 2'!O27</f>
        <v>7328.3860000000004</v>
      </c>
      <c r="L67" s="7">
        <f>'ПРИЛОЖ 2'!P27</f>
        <v>4573.4300599999997</v>
      </c>
      <c r="M67" s="7">
        <f>'ПРИЛОЖ 2'!Q27</f>
        <v>4573.4300599999997</v>
      </c>
      <c r="N67" s="7">
        <f>'ПРИЛОЖ 2'!R27</f>
        <v>0</v>
      </c>
      <c r="O67" s="7">
        <f>'ПРИЛОЖ 2'!S27</f>
        <v>0</v>
      </c>
      <c r="P67" s="7">
        <f>'ПРИЛОЖ 2'!T27</f>
        <v>0</v>
      </c>
      <c r="Q67" s="7">
        <f>'ПРИЛОЖ 2'!U27</f>
        <v>0</v>
      </c>
      <c r="R67" s="7">
        <f>'ПРИЛОЖ 2'!V27</f>
        <v>0</v>
      </c>
      <c r="S67" s="7">
        <f>'ПРИЛОЖ 2'!W27</f>
        <v>0</v>
      </c>
      <c r="T67" s="7">
        <f>'ПРИЛОЖ 2'!X27</f>
        <v>0</v>
      </c>
    </row>
    <row r="68" spans="1:20" s="9" customFormat="1" ht="77.25" customHeight="1" x14ac:dyDescent="0.25">
      <c r="A68" s="98"/>
      <c r="B68" s="105"/>
      <c r="C68" s="24" t="s">
        <v>11</v>
      </c>
      <c r="D68" s="3">
        <f t="shared" si="18"/>
        <v>0</v>
      </c>
      <c r="E68" s="8">
        <v>0</v>
      </c>
      <c r="F68" s="6">
        <v>0</v>
      </c>
      <c r="G68" s="6">
        <v>0</v>
      </c>
      <c r="H68" s="6">
        <v>0</v>
      </c>
      <c r="I68" s="6">
        <v>0</v>
      </c>
      <c r="J68" s="6">
        <v>0</v>
      </c>
      <c r="K68" s="6">
        <v>0</v>
      </c>
      <c r="L68" s="7">
        <v>0</v>
      </c>
      <c r="M68" s="7">
        <v>0</v>
      </c>
      <c r="N68" s="7">
        <v>0</v>
      </c>
      <c r="O68" s="7">
        <v>0</v>
      </c>
      <c r="P68" s="7">
        <v>0</v>
      </c>
      <c r="Q68" s="7">
        <v>0</v>
      </c>
      <c r="R68" s="7">
        <v>0</v>
      </c>
      <c r="S68" s="7">
        <v>0</v>
      </c>
      <c r="T68" s="7">
        <v>0</v>
      </c>
    </row>
    <row r="69" spans="1:20" s="9" customFormat="1" x14ac:dyDescent="0.25">
      <c r="A69" s="111" t="s">
        <v>105</v>
      </c>
      <c r="B69" s="105" t="s">
        <v>88</v>
      </c>
      <c r="C69" s="26" t="s">
        <v>2</v>
      </c>
      <c r="D69" s="3">
        <f t="shared" si="18"/>
        <v>0</v>
      </c>
      <c r="E69" s="3">
        <f t="shared" ref="E69:J69" si="39">SUM(E70:E73)</f>
        <v>0</v>
      </c>
      <c r="F69" s="3">
        <f t="shared" si="39"/>
        <v>0</v>
      </c>
      <c r="G69" s="3">
        <f t="shared" si="39"/>
        <v>0</v>
      </c>
      <c r="H69" s="3">
        <f t="shared" si="39"/>
        <v>0</v>
      </c>
      <c r="I69" s="3">
        <f t="shared" si="39"/>
        <v>0</v>
      </c>
      <c r="J69" s="3">
        <f t="shared" si="39"/>
        <v>0</v>
      </c>
      <c r="K69" s="3">
        <f>SUM(K70:K73)</f>
        <v>0</v>
      </c>
      <c r="L69" s="4">
        <f>SUM(L70:L73)</f>
        <v>0</v>
      </c>
      <c r="M69" s="4">
        <f>SUM(M70:M73)</f>
        <v>0</v>
      </c>
      <c r="N69" s="4">
        <f>SUM(N70:N73)</f>
        <v>0</v>
      </c>
      <c r="O69" s="4">
        <f>SUM(O70:O73)</f>
        <v>0</v>
      </c>
      <c r="P69" s="4">
        <f t="shared" ref="P69:T69" si="40">SUM(P70:P73)</f>
        <v>0</v>
      </c>
      <c r="Q69" s="4">
        <f t="shared" si="40"/>
        <v>0</v>
      </c>
      <c r="R69" s="4">
        <f t="shared" si="40"/>
        <v>0</v>
      </c>
      <c r="S69" s="4">
        <f t="shared" si="40"/>
        <v>0</v>
      </c>
      <c r="T69" s="4">
        <f t="shared" si="40"/>
        <v>0</v>
      </c>
    </row>
    <row r="70" spans="1:20" s="9" customFormat="1" x14ac:dyDescent="0.25">
      <c r="A70" s="112"/>
      <c r="B70" s="105"/>
      <c r="C70" s="24" t="s">
        <v>9</v>
      </c>
      <c r="D70" s="3">
        <f t="shared" si="18"/>
        <v>0</v>
      </c>
      <c r="E70" s="6">
        <v>0</v>
      </c>
      <c r="F70" s="6"/>
      <c r="G70" s="6">
        <v>0</v>
      </c>
      <c r="H70" s="6">
        <v>0</v>
      </c>
      <c r="I70" s="6">
        <v>0</v>
      </c>
      <c r="J70" s="6">
        <v>0</v>
      </c>
      <c r="K70" s="6">
        <v>0</v>
      </c>
      <c r="L70" s="7">
        <v>0</v>
      </c>
      <c r="M70" s="7">
        <v>0</v>
      </c>
      <c r="N70" s="7">
        <v>0</v>
      </c>
      <c r="O70" s="7">
        <v>0</v>
      </c>
      <c r="P70" s="7">
        <v>0</v>
      </c>
      <c r="Q70" s="7">
        <v>0</v>
      </c>
      <c r="R70" s="7">
        <v>0</v>
      </c>
      <c r="S70" s="7">
        <v>0</v>
      </c>
      <c r="T70" s="7">
        <v>0</v>
      </c>
    </row>
    <row r="71" spans="1:20" s="9" customFormat="1" x14ac:dyDescent="0.25">
      <c r="A71" s="112"/>
      <c r="B71" s="105"/>
      <c r="C71" s="24" t="s">
        <v>10</v>
      </c>
      <c r="D71" s="3">
        <f t="shared" si="18"/>
        <v>0</v>
      </c>
      <c r="E71" s="6">
        <v>0</v>
      </c>
      <c r="F71" s="6">
        <v>0</v>
      </c>
      <c r="G71" s="6">
        <v>0</v>
      </c>
      <c r="H71" s="6">
        <v>0</v>
      </c>
      <c r="I71" s="6">
        <v>0</v>
      </c>
      <c r="J71" s="6">
        <v>0</v>
      </c>
      <c r="K71" s="6">
        <v>0</v>
      </c>
      <c r="L71" s="7">
        <v>0</v>
      </c>
      <c r="M71" s="7">
        <v>0</v>
      </c>
      <c r="N71" s="7">
        <v>0</v>
      </c>
      <c r="O71" s="7">
        <v>0</v>
      </c>
      <c r="P71" s="7">
        <v>0</v>
      </c>
      <c r="Q71" s="7">
        <v>0</v>
      </c>
      <c r="R71" s="7">
        <v>0</v>
      </c>
      <c r="S71" s="7">
        <v>0</v>
      </c>
      <c r="T71" s="7">
        <v>0</v>
      </c>
    </row>
    <row r="72" spans="1:20" s="9" customFormat="1" x14ac:dyDescent="0.25">
      <c r="A72" s="112"/>
      <c r="B72" s="105"/>
      <c r="C72" s="24" t="s">
        <v>12</v>
      </c>
      <c r="D72" s="3">
        <f t="shared" si="18"/>
        <v>0</v>
      </c>
      <c r="E72" s="8">
        <v>0</v>
      </c>
      <c r="F72" s="8">
        <v>0</v>
      </c>
      <c r="G72" s="8">
        <f>'ПРИЛОЖ 2'!K28</f>
        <v>0</v>
      </c>
      <c r="H72" s="8">
        <f>'ПРИЛОЖ 2'!L28</f>
        <v>0</v>
      </c>
      <c r="I72" s="6">
        <v>0</v>
      </c>
      <c r="J72" s="6">
        <v>0</v>
      </c>
      <c r="K72" s="6">
        <v>0</v>
      </c>
      <c r="L72" s="7">
        <v>0</v>
      </c>
      <c r="M72" s="7">
        <v>0</v>
      </c>
      <c r="N72" s="7">
        <v>0</v>
      </c>
      <c r="O72" s="7">
        <v>0</v>
      </c>
      <c r="P72" s="7">
        <v>0</v>
      </c>
      <c r="Q72" s="7">
        <v>0</v>
      </c>
      <c r="R72" s="7">
        <v>0</v>
      </c>
      <c r="S72" s="7">
        <v>0</v>
      </c>
      <c r="T72" s="7">
        <v>0</v>
      </c>
    </row>
    <row r="73" spans="1:20" s="9" customFormat="1" x14ac:dyDescent="0.25">
      <c r="A73" s="113"/>
      <c r="B73" s="105"/>
      <c r="C73" s="24" t="s">
        <v>11</v>
      </c>
      <c r="D73" s="3">
        <f t="shared" si="18"/>
        <v>0</v>
      </c>
      <c r="E73" s="6">
        <v>0</v>
      </c>
      <c r="F73" s="6">
        <v>0</v>
      </c>
      <c r="G73" s="6">
        <v>0</v>
      </c>
      <c r="H73" s="6">
        <v>0</v>
      </c>
      <c r="I73" s="6">
        <v>0</v>
      </c>
      <c r="J73" s="6">
        <v>0</v>
      </c>
      <c r="K73" s="6">
        <v>0</v>
      </c>
      <c r="L73" s="7">
        <v>0</v>
      </c>
      <c r="M73" s="7">
        <v>0</v>
      </c>
      <c r="N73" s="7">
        <v>0</v>
      </c>
      <c r="O73" s="7">
        <v>0</v>
      </c>
      <c r="P73" s="7">
        <v>0</v>
      </c>
      <c r="Q73" s="7">
        <v>0</v>
      </c>
      <c r="R73" s="7">
        <v>0</v>
      </c>
      <c r="S73" s="7">
        <v>0</v>
      </c>
      <c r="T73" s="7">
        <v>0</v>
      </c>
    </row>
    <row r="74" spans="1:20" s="9" customFormat="1" x14ac:dyDescent="0.25">
      <c r="A74" s="98" t="s">
        <v>108</v>
      </c>
      <c r="B74" s="105" t="s">
        <v>109</v>
      </c>
      <c r="C74" s="26" t="s">
        <v>2</v>
      </c>
      <c r="D74" s="3">
        <f t="shared" si="18"/>
        <v>0</v>
      </c>
      <c r="E74" s="3">
        <f t="shared" ref="E74:J74" si="41">SUM(E75:E78)</f>
        <v>0</v>
      </c>
      <c r="F74" s="3">
        <f t="shared" si="41"/>
        <v>0</v>
      </c>
      <c r="G74" s="3">
        <f t="shared" si="41"/>
        <v>0</v>
      </c>
      <c r="H74" s="3">
        <f t="shared" si="41"/>
        <v>0</v>
      </c>
      <c r="I74" s="3">
        <f t="shared" si="41"/>
        <v>0</v>
      </c>
      <c r="J74" s="3">
        <f t="shared" si="41"/>
        <v>0</v>
      </c>
      <c r="K74" s="3">
        <f>SUM(K75:K78)</f>
        <v>0</v>
      </c>
      <c r="L74" s="4">
        <f>SUM(L75:L78)</f>
        <v>0</v>
      </c>
      <c r="M74" s="4">
        <f>SUM(M75:M78)</f>
        <v>0</v>
      </c>
      <c r="N74" s="4">
        <f>SUM(N75:N78)</f>
        <v>0</v>
      </c>
      <c r="O74" s="4">
        <f>SUM(O75:O78)</f>
        <v>0</v>
      </c>
      <c r="P74" s="4">
        <f t="shared" ref="P74:T74" si="42">SUM(P75:P78)</f>
        <v>0</v>
      </c>
      <c r="Q74" s="4">
        <f t="shared" si="42"/>
        <v>0</v>
      </c>
      <c r="R74" s="4">
        <f t="shared" si="42"/>
        <v>0</v>
      </c>
      <c r="S74" s="4">
        <f t="shared" si="42"/>
        <v>0</v>
      </c>
      <c r="T74" s="4">
        <f t="shared" si="42"/>
        <v>0</v>
      </c>
    </row>
    <row r="75" spans="1:20" x14ac:dyDescent="0.25">
      <c r="A75" s="98"/>
      <c r="B75" s="105"/>
      <c r="C75" s="24" t="s">
        <v>9</v>
      </c>
      <c r="D75" s="3">
        <f t="shared" si="18"/>
        <v>0</v>
      </c>
      <c r="E75" s="6">
        <v>0</v>
      </c>
      <c r="F75" s="6">
        <v>0</v>
      </c>
      <c r="G75" s="6">
        <v>0</v>
      </c>
      <c r="H75" s="6">
        <v>0</v>
      </c>
      <c r="I75" s="6">
        <v>0</v>
      </c>
      <c r="J75" s="6">
        <v>0</v>
      </c>
      <c r="K75" s="6">
        <v>0</v>
      </c>
      <c r="L75" s="7">
        <v>0</v>
      </c>
      <c r="M75" s="7">
        <v>0</v>
      </c>
      <c r="N75" s="7">
        <v>0</v>
      </c>
      <c r="O75" s="7">
        <v>0</v>
      </c>
      <c r="P75" s="7">
        <v>0</v>
      </c>
      <c r="Q75" s="7">
        <v>0</v>
      </c>
      <c r="R75" s="7">
        <v>0</v>
      </c>
      <c r="S75" s="7">
        <v>0</v>
      </c>
      <c r="T75" s="7">
        <v>0</v>
      </c>
    </row>
    <row r="76" spans="1:20" x14ac:dyDescent="0.25">
      <c r="A76" s="98"/>
      <c r="B76" s="105"/>
      <c r="C76" s="24" t="s">
        <v>10</v>
      </c>
      <c r="D76" s="3">
        <f t="shared" si="18"/>
        <v>0</v>
      </c>
      <c r="E76" s="6">
        <v>0</v>
      </c>
      <c r="F76" s="6">
        <v>0</v>
      </c>
      <c r="G76" s="6">
        <v>0</v>
      </c>
      <c r="H76" s="6">
        <v>0</v>
      </c>
      <c r="I76" s="6">
        <v>0</v>
      </c>
      <c r="J76" s="6">
        <v>0</v>
      </c>
      <c r="K76" s="6">
        <v>0</v>
      </c>
      <c r="L76" s="7">
        <v>0</v>
      </c>
      <c r="M76" s="7">
        <v>0</v>
      </c>
      <c r="N76" s="7">
        <v>0</v>
      </c>
      <c r="O76" s="7">
        <v>0</v>
      </c>
      <c r="P76" s="7">
        <v>0</v>
      </c>
      <c r="Q76" s="7">
        <v>0</v>
      </c>
      <c r="R76" s="7">
        <v>0</v>
      </c>
      <c r="S76" s="7">
        <v>0</v>
      </c>
      <c r="T76" s="7">
        <v>0</v>
      </c>
    </row>
    <row r="77" spans="1:20" x14ac:dyDescent="0.25">
      <c r="A77" s="98"/>
      <c r="B77" s="105"/>
      <c r="C77" s="24" t="s">
        <v>12</v>
      </c>
      <c r="D77" s="3">
        <f t="shared" si="18"/>
        <v>0</v>
      </c>
      <c r="E77" s="8">
        <v>0</v>
      </c>
      <c r="F77" s="8">
        <v>0</v>
      </c>
      <c r="G77" s="8">
        <f>'ПРИЛОЖ 2'!K55</f>
        <v>0</v>
      </c>
      <c r="H77" s="8">
        <f>'ПРИЛОЖ 2'!L29</f>
        <v>0</v>
      </c>
      <c r="I77" s="8">
        <f>'ПРИЛОЖ 2'!M29</f>
        <v>0</v>
      </c>
      <c r="J77" s="8">
        <f>'ПРИЛОЖ 2'!N29</f>
        <v>0</v>
      </c>
      <c r="K77" s="8">
        <f>'ПРИЛОЖ 2'!O29</f>
        <v>0</v>
      </c>
      <c r="L77" s="7">
        <f>'ПРИЛОЖ 2'!P29</f>
        <v>0</v>
      </c>
      <c r="M77" s="7">
        <f>'ПРИЛОЖ 2'!Q29</f>
        <v>0</v>
      </c>
      <c r="N77" s="7">
        <f>'ПРИЛОЖ 2'!R29</f>
        <v>0</v>
      </c>
      <c r="O77" s="7">
        <f>'ПРИЛОЖ 2'!S29</f>
        <v>0</v>
      </c>
      <c r="P77" s="7">
        <f>'ПРИЛОЖ 2'!T29</f>
        <v>0</v>
      </c>
      <c r="Q77" s="7">
        <f>'ПРИЛОЖ 2'!U29</f>
        <v>0</v>
      </c>
      <c r="R77" s="7">
        <f>'ПРИЛОЖ 2'!V29</f>
        <v>0</v>
      </c>
      <c r="S77" s="7">
        <f>'ПРИЛОЖ 2'!W29</f>
        <v>0</v>
      </c>
      <c r="T77" s="7">
        <f>'ПРИЛОЖ 2'!X29</f>
        <v>0</v>
      </c>
    </row>
    <row r="78" spans="1:20" ht="21" customHeight="1" x14ac:dyDescent="0.25">
      <c r="A78" s="98"/>
      <c r="B78" s="105"/>
      <c r="C78" s="24" t="s">
        <v>11</v>
      </c>
      <c r="D78" s="3">
        <f t="shared" si="18"/>
        <v>0</v>
      </c>
      <c r="E78" s="6">
        <v>0</v>
      </c>
      <c r="F78" s="6">
        <v>0</v>
      </c>
      <c r="G78" s="6">
        <v>0</v>
      </c>
      <c r="H78" s="6">
        <v>0</v>
      </c>
      <c r="I78" s="6">
        <v>0</v>
      </c>
      <c r="J78" s="6">
        <v>0</v>
      </c>
      <c r="K78" s="6">
        <v>0</v>
      </c>
      <c r="L78" s="7">
        <v>0</v>
      </c>
      <c r="M78" s="7">
        <v>0</v>
      </c>
      <c r="N78" s="7">
        <v>0</v>
      </c>
      <c r="O78" s="7">
        <v>0</v>
      </c>
      <c r="P78" s="7">
        <v>0</v>
      </c>
      <c r="Q78" s="7">
        <v>0</v>
      </c>
      <c r="R78" s="7">
        <v>0</v>
      </c>
      <c r="S78" s="7">
        <v>0</v>
      </c>
      <c r="T78" s="7">
        <v>0</v>
      </c>
    </row>
    <row r="79" spans="1:20" x14ac:dyDescent="0.25">
      <c r="A79" s="98" t="s">
        <v>112</v>
      </c>
      <c r="B79" s="105" t="s">
        <v>106</v>
      </c>
      <c r="C79" s="26" t="s">
        <v>2</v>
      </c>
      <c r="D79" s="3">
        <f t="shared" si="18"/>
        <v>3000</v>
      </c>
      <c r="E79" s="3">
        <f t="shared" ref="E79:J79" si="43">SUM(E80:E83)</f>
        <v>0</v>
      </c>
      <c r="F79" s="3">
        <f t="shared" si="43"/>
        <v>0</v>
      </c>
      <c r="G79" s="3">
        <f t="shared" si="43"/>
        <v>0</v>
      </c>
      <c r="H79" s="3">
        <f t="shared" si="43"/>
        <v>3000</v>
      </c>
      <c r="I79" s="3">
        <f t="shared" si="43"/>
        <v>0</v>
      </c>
      <c r="J79" s="3">
        <f t="shared" si="43"/>
        <v>0</v>
      </c>
      <c r="K79" s="3">
        <f>SUM(K80:K83)</f>
        <v>0</v>
      </c>
      <c r="L79" s="4">
        <f>SUM(L80:L83)</f>
        <v>0</v>
      </c>
      <c r="M79" s="4">
        <f>SUM(M80:M83)</f>
        <v>0</v>
      </c>
      <c r="N79" s="4">
        <f>SUM(N80:N83)</f>
        <v>0</v>
      </c>
      <c r="O79" s="4">
        <f>SUM(O80:O83)</f>
        <v>0</v>
      </c>
      <c r="P79" s="4">
        <f t="shared" ref="P79:T79" si="44">SUM(P80:P83)</f>
        <v>0</v>
      </c>
      <c r="Q79" s="4">
        <f t="shared" si="44"/>
        <v>0</v>
      </c>
      <c r="R79" s="4">
        <f t="shared" si="44"/>
        <v>0</v>
      </c>
      <c r="S79" s="4">
        <f t="shared" si="44"/>
        <v>0</v>
      </c>
      <c r="T79" s="4">
        <f t="shared" si="44"/>
        <v>0</v>
      </c>
    </row>
    <row r="80" spans="1:20" s="9" customFormat="1" x14ac:dyDescent="0.25">
      <c r="A80" s="98"/>
      <c r="B80" s="105"/>
      <c r="C80" s="24" t="s">
        <v>9</v>
      </c>
      <c r="D80" s="3">
        <f t="shared" si="18"/>
        <v>0</v>
      </c>
      <c r="E80" s="6">
        <v>0</v>
      </c>
      <c r="F80" s="6">
        <v>0</v>
      </c>
      <c r="G80" s="6">
        <v>0</v>
      </c>
      <c r="H80" s="6">
        <v>0</v>
      </c>
      <c r="I80" s="6">
        <v>0</v>
      </c>
      <c r="J80" s="6">
        <v>0</v>
      </c>
      <c r="K80" s="6">
        <v>0</v>
      </c>
      <c r="L80" s="7">
        <v>0</v>
      </c>
      <c r="M80" s="7">
        <v>0</v>
      </c>
      <c r="N80" s="7">
        <v>0</v>
      </c>
      <c r="O80" s="7">
        <v>0</v>
      </c>
      <c r="P80" s="7">
        <v>0</v>
      </c>
      <c r="Q80" s="7">
        <v>0</v>
      </c>
      <c r="R80" s="7">
        <v>0</v>
      </c>
      <c r="S80" s="7">
        <v>0</v>
      </c>
      <c r="T80" s="7">
        <v>0</v>
      </c>
    </row>
    <row r="81" spans="1:20" x14ac:dyDescent="0.25">
      <c r="A81" s="98"/>
      <c r="B81" s="105"/>
      <c r="C81" s="24" t="s">
        <v>10</v>
      </c>
      <c r="D81" s="3">
        <f t="shared" si="18"/>
        <v>0</v>
      </c>
      <c r="E81" s="6">
        <v>0</v>
      </c>
      <c r="F81" s="6">
        <v>0</v>
      </c>
      <c r="G81" s="6">
        <v>0</v>
      </c>
      <c r="H81" s="6">
        <v>0</v>
      </c>
      <c r="I81" s="6">
        <v>0</v>
      </c>
      <c r="J81" s="6">
        <v>0</v>
      </c>
      <c r="K81" s="6">
        <v>0</v>
      </c>
      <c r="L81" s="7">
        <v>0</v>
      </c>
      <c r="M81" s="7">
        <v>0</v>
      </c>
      <c r="N81" s="7">
        <v>0</v>
      </c>
      <c r="O81" s="7">
        <v>0</v>
      </c>
      <c r="P81" s="7">
        <v>0</v>
      </c>
      <c r="Q81" s="7">
        <v>0</v>
      </c>
      <c r="R81" s="7">
        <v>0</v>
      </c>
      <c r="S81" s="7">
        <v>0</v>
      </c>
      <c r="T81" s="7">
        <v>0</v>
      </c>
    </row>
    <row r="82" spans="1:20" x14ac:dyDescent="0.25">
      <c r="A82" s="98"/>
      <c r="B82" s="105"/>
      <c r="C82" s="24" t="s">
        <v>12</v>
      </c>
      <c r="D82" s="3">
        <f t="shared" si="18"/>
        <v>3000</v>
      </c>
      <c r="E82" s="8">
        <v>0</v>
      </c>
      <c r="F82" s="8">
        <v>0</v>
      </c>
      <c r="G82" s="8">
        <f>'ПРИЛОЖ 2'!K62</f>
        <v>0</v>
      </c>
      <c r="H82" s="8">
        <f>'ПРИЛОЖ 2'!L30</f>
        <v>3000</v>
      </c>
      <c r="I82" s="8">
        <f>'ПРИЛОЖ 2'!M30</f>
        <v>0</v>
      </c>
      <c r="J82" s="8">
        <f>'ПРИЛОЖ 2'!N30</f>
        <v>0</v>
      </c>
      <c r="K82" s="8">
        <f>'ПРИЛОЖ 2'!O30</f>
        <v>0</v>
      </c>
      <c r="L82" s="7">
        <f>'ПРИЛОЖ 2'!P30</f>
        <v>0</v>
      </c>
      <c r="M82" s="7">
        <f>'ПРИЛОЖ 2'!Q30</f>
        <v>0</v>
      </c>
      <c r="N82" s="7">
        <f>'ПРИЛОЖ 2'!R30</f>
        <v>0</v>
      </c>
      <c r="O82" s="7">
        <f>'ПРИЛОЖ 2'!S30</f>
        <v>0</v>
      </c>
      <c r="P82" s="7">
        <f>'ПРИЛОЖ 2'!T30</f>
        <v>0</v>
      </c>
      <c r="Q82" s="7">
        <f>'ПРИЛОЖ 2'!U30</f>
        <v>0</v>
      </c>
      <c r="R82" s="7">
        <f>'ПРИЛОЖ 2'!V30</f>
        <v>0</v>
      </c>
      <c r="S82" s="7">
        <f>'ПРИЛОЖ 2'!W30</f>
        <v>0</v>
      </c>
      <c r="T82" s="7">
        <f>'ПРИЛОЖ 2'!X30</f>
        <v>0</v>
      </c>
    </row>
    <row r="83" spans="1:20" x14ac:dyDescent="0.25">
      <c r="A83" s="98"/>
      <c r="B83" s="105"/>
      <c r="C83" s="24" t="s">
        <v>11</v>
      </c>
      <c r="D83" s="3">
        <f t="shared" si="18"/>
        <v>0</v>
      </c>
      <c r="E83" s="6">
        <v>0</v>
      </c>
      <c r="F83" s="6">
        <v>0</v>
      </c>
      <c r="G83" s="6">
        <v>0</v>
      </c>
      <c r="H83" s="6">
        <v>0</v>
      </c>
      <c r="I83" s="6">
        <v>0</v>
      </c>
      <c r="J83" s="6">
        <v>0</v>
      </c>
      <c r="K83" s="6">
        <v>0</v>
      </c>
      <c r="L83" s="7">
        <v>0</v>
      </c>
      <c r="M83" s="7">
        <v>0</v>
      </c>
      <c r="N83" s="7">
        <v>0</v>
      </c>
      <c r="O83" s="7">
        <v>0</v>
      </c>
      <c r="P83" s="7">
        <v>0</v>
      </c>
      <c r="Q83" s="7">
        <v>0</v>
      </c>
      <c r="R83" s="7">
        <v>0</v>
      </c>
      <c r="S83" s="7">
        <v>0</v>
      </c>
      <c r="T83" s="7">
        <v>0</v>
      </c>
    </row>
    <row r="84" spans="1:20" x14ac:dyDescent="0.25">
      <c r="A84" s="98" t="s">
        <v>116</v>
      </c>
      <c r="B84" s="99" t="s">
        <v>215</v>
      </c>
      <c r="C84" s="26" t="s">
        <v>2</v>
      </c>
      <c r="D84" s="3">
        <f t="shared" ref="D84:D147" si="45">E84+F84+G84+H84+I84+J84+K84+L84+M84+N84+O84+P84+Q84+R84+S84+T84</f>
        <v>691590.74123000004</v>
      </c>
      <c r="E84" s="3">
        <f t="shared" ref="E84:J84" si="46">SUM(E85:E88)</f>
        <v>0</v>
      </c>
      <c r="F84" s="3">
        <f t="shared" si="46"/>
        <v>0</v>
      </c>
      <c r="G84" s="3">
        <f t="shared" si="46"/>
        <v>0</v>
      </c>
      <c r="H84" s="3">
        <f t="shared" si="46"/>
        <v>0</v>
      </c>
      <c r="I84" s="3">
        <f t="shared" si="46"/>
        <v>95059.224000000002</v>
      </c>
      <c r="J84" s="3">
        <f t="shared" si="46"/>
        <v>295484.19</v>
      </c>
      <c r="K84" s="3">
        <f>SUM(K85:K88)</f>
        <v>212463.27799999999</v>
      </c>
      <c r="L84" s="4">
        <f>SUM(L85:L88)</f>
        <v>86883.669380000007</v>
      </c>
      <c r="M84" s="4">
        <f>SUM(M85:M88)</f>
        <v>1700.37985</v>
      </c>
      <c r="N84" s="4">
        <f>SUM(N85:N88)</f>
        <v>0</v>
      </c>
      <c r="O84" s="4">
        <f>SUM(O85:O88)</f>
        <v>0</v>
      </c>
      <c r="P84" s="4">
        <f t="shared" ref="P84:T84" si="47">SUM(P85:P88)</f>
        <v>0</v>
      </c>
      <c r="Q84" s="4">
        <f t="shared" si="47"/>
        <v>0</v>
      </c>
      <c r="R84" s="4">
        <f t="shared" si="47"/>
        <v>0</v>
      </c>
      <c r="S84" s="4">
        <f t="shared" si="47"/>
        <v>0</v>
      </c>
      <c r="T84" s="4">
        <f t="shared" si="47"/>
        <v>0</v>
      </c>
    </row>
    <row r="85" spans="1:20" s="9" customFormat="1" x14ac:dyDescent="0.25">
      <c r="A85" s="98"/>
      <c r="B85" s="105"/>
      <c r="C85" s="24" t="s">
        <v>9</v>
      </c>
      <c r="D85" s="3">
        <f t="shared" si="45"/>
        <v>0</v>
      </c>
      <c r="E85" s="6">
        <v>0</v>
      </c>
      <c r="F85" s="6">
        <v>0</v>
      </c>
      <c r="G85" s="6">
        <v>0</v>
      </c>
      <c r="H85" s="6">
        <v>0</v>
      </c>
      <c r="I85" s="6">
        <v>0</v>
      </c>
      <c r="J85" s="6">
        <v>0</v>
      </c>
      <c r="K85" s="6">
        <v>0</v>
      </c>
      <c r="L85" s="7">
        <v>0</v>
      </c>
      <c r="M85" s="7">
        <v>0</v>
      </c>
      <c r="N85" s="7">
        <v>0</v>
      </c>
      <c r="O85" s="7">
        <v>0</v>
      </c>
      <c r="P85" s="7">
        <v>0</v>
      </c>
      <c r="Q85" s="7">
        <v>0</v>
      </c>
      <c r="R85" s="7">
        <v>0</v>
      </c>
      <c r="S85" s="7">
        <v>0</v>
      </c>
      <c r="T85" s="7">
        <v>0</v>
      </c>
    </row>
    <row r="86" spans="1:20" x14ac:dyDescent="0.25">
      <c r="A86" s="98"/>
      <c r="B86" s="105"/>
      <c r="C86" s="24" t="s">
        <v>10</v>
      </c>
      <c r="D86" s="3">
        <f t="shared" si="45"/>
        <v>0</v>
      </c>
      <c r="E86" s="6">
        <v>0</v>
      </c>
      <c r="F86" s="6">
        <v>0</v>
      </c>
      <c r="G86" s="6">
        <v>0</v>
      </c>
      <c r="H86" s="6">
        <v>0</v>
      </c>
      <c r="I86" s="6">
        <v>0</v>
      </c>
      <c r="J86" s="6">
        <v>0</v>
      </c>
      <c r="K86" s="6">
        <v>0</v>
      </c>
      <c r="L86" s="7">
        <v>0</v>
      </c>
      <c r="M86" s="7">
        <v>0</v>
      </c>
      <c r="N86" s="7">
        <v>0</v>
      </c>
      <c r="O86" s="7">
        <v>0</v>
      </c>
      <c r="P86" s="7">
        <v>0</v>
      </c>
      <c r="Q86" s="7">
        <v>0</v>
      </c>
      <c r="R86" s="7">
        <v>0</v>
      </c>
      <c r="S86" s="7">
        <v>0</v>
      </c>
      <c r="T86" s="7">
        <v>0</v>
      </c>
    </row>
    <row r="87" spans="1:20" x14ac:dyDescent="0.25">
      <c r="A87" s="98"/>
      <c r="B87" s="105"/>
      <c r="C87" s="24" t="s">
        <v>12</v>
      </c>
      <c r="D87" s="3">
        <f t="shared" si="45"/>
        <v>691590.74123000004</v>
      </c>
      <c r="E87" s="8">
        <v>0</v>
      </c>
      <c r="F87" s="8">
        <v>0</v>
      </c>
      <c r="G87" s="8">
        <f>'ПРИЛОЖ 2'!K67</f>
        <v>0</v>
      </c>
      <c r="H87" s="8">
        <f>'ПРИЛОЖ 2'!L31</f>
        <v>0</v>
      </c>
      <c r="I87" s="8">
        <f>'ПРИЛОЖ 2'!M31</f>
        <v>95059.224000000002</v>
      </c>
      <c r="J87" s="8">
        <f>'ПРИЛОЖ 2'!N31</f>
        <v>295484.19</v>
      </c>
      <c r="K87" s="8">
        <f>'ПРИЛОЖ 2'!O31</f>
        <v>212463.27799999999</v>
      </c>
      <c r="L87" s="7">
        <f>'ПРИЛОЖ 2'!P31</f>
        <v>86883.669380000007</v>
      </c>
      <c r="M87" s="7">
        <f>'ПРИЛОЖ 2'!Q31</f>
        <v>1700.37985</v>
      </c>
      <c r="N87" s="7">
        <f>'ПРИЛОЖ 2'!R31</f>
        <v>0</v>
      </c>
      <c r="O87" s="7">
        <f>'ПРИЛОЖ 2'!S31</f>
        <v>0</v>
      </c>
      <c r="P87" s="7">
        <f>'ПРИЛОЖ 2'!T31</f>
        <v>0</v>
      </c>
      <c r="Q87" s="7">
        <f>'ПРИЛОЖ 2'!U31</f>
        <v>0</v>
      </c>
      <c r="R87" s="7">
        <f>'ПРИЛОЖ 2'!V31</f>
        <v>0</v>
      </c>
      <c r="S87" s="7">
        <f>'ПРИЛОЖ 2'!W31</f>
        <v>0</v>
      </c>
      <c r="T87" s="7">
        <f>'ПРИЛОЖ 2'!X31</f>
        <v>0</v>
      </c>
    </row>
    <row r="88" spans="1:20" x14ac:dyDescent="0.25">
      <c r="A88" s="98"/>
      <c r="B88" s="105"/>
      <c r="C88" s="24" t="s">
        <v>11</v>
      </c>
      <c r="D88" s="3">
        <f t="shared" si="45"/>
        <v>0</v>
      </c>
      <c r="E88" s="6">
        <v>0</v>
      </c>
      <c r="F88" s="6">
        <v>0</v>
      </c>
      <c r="G88" s="6">
        <v>0</v>
      </c>
      <c r="H88" s="6">
        <v>0</v>
      </c>
      <c r="I88" s="6">
        <v>0</v>
      </c>
      <c r="J88" s="6">
        <v>0</v>
      </c>
      <c r="K88" s="6">
        <v>0</v>
      </c>
      <c r="L88" s="7">
        <v>0</v>
      </c>
      <c r="M88" s="7">
        <v>0</v>
      </c>
      <c r="N88" s="7">
        <v>0</v>
      </c>
      <c r="O88" s="7">
        <v>0</v>
      </c>
      <c r="P88" s="7">
        <v>0</v>
      </c>
      <c r="Q88" s="7">
        <v>0</v>
      </c>
      <c r="R88" s="7">
        <v>0</v>
      </c>
      <c r="S88" s="7">
        <v>0</v>
      </c>
      <c r="T88" s="7">
        <v>0</v>
      </c>
    </row>
    <row r="89" spans="1:20" ht="15" customHeight="1" x14ac:dyDescent="0.25">
      <c r="A89" s="98" t="s">
        <v>125</v>
      </c>
      <c r="B89" s="105" t="s">
        <v>168</v>
      </c>
      <c r="C89" s="26" t="s">
        <v>2</v>
      </c>
      <c r="D89" s="3">
        <f t="shared" si="45"/>
        <v>25226.627390000001</v>
      </c>
      <c r="E89" s="3">
        <f t="shared" ref="E89:J89" si="48">SUM(E90:E93)</f>
        <v>0</v>
      </c>
      <c r="F89" s="3">
        <f t="shared" si="48"/>
        <v>0</v>
      </c>
      <c r="G89" s="3">
        <f t="shared" si="48"/>
        <v>0</v>
      </c>
      <c r="H89" s="3">
        <f t="shared" si="48"/>
        <v>0</v>
      </c>
      <c r="I89" s="3">
        <f t="shared" si="48"/>
        <v>1301.991</v>
      </c>
      <c r="J89" s="3">
        <f t="shared" si="48"/>
        <v>15112.163</v>
      </c>
      <c r="K89" s="3">
        <f>SUM(K90:K93)</f>
        <v>2729.4090000000001</v>
      </c>
      <c r="L89" s="4">
        <f>SUM(L90:L93)</f>
        <v>6083.0643899999995</v>
      </c>
      <c r="M89" s="4">
        <f>SUM(M90:M93)</f>
        <v>0</v>
      </c>
      <c r="N89" s="4">
        <f>SUM(N90:N93)</f>
        <v>0</v>
      </c>
      <c r="O89" s="4">
        <f>SUM(O90:O93)</f>
        <v>0</v>
      </c>
      <c r="P89" s="4">
        <f t="shared" ref="P89:T89" si="49">SUM(P90:P93)</f>
        <v>0</v>
      </c>
      <c r="Q89" s="4">
        <f t="shared" si="49"/>
        <v>0</v>
      </c>
      <c r="R89" s="4">
        <f t="shared" si="49"/>
        <v>0</v>
      </c>
      <c r="S89" s="4">
        <f t="shared" si="49"/>
        <v>0</v>
      </c>
      <c r="T89" s="4">
        <f t="shared" si="49"/>
        <v>0</v>
      </c>
    </row>
    <row r="90" spans="1:20" s="9" customFormat="1" ht="15" customHeight="1" x14ac:dyDescent="0.25">
      <c r="A90" s="98"/>
      <c r="B90" s="105"/>
      <c r="C90" s="24" t="s">
        <v>9</v>
      </c>
      <c r="D90" s="3">
        <f t="shared" si="45"/>
        <v>0</v>
      </c>
      <c r="E90" s="6">
        <v>0</v>
      </c>
      <c r="F90" s="6">
        <v>0</v>
      </c>
      <c r="G90" s="6">
        <v>0</v>
      </c>
      <c r="H90" s="6">
        <v>0</v>
      </c>
      <c r="I90" s="6">
        <v>0</v>
      </c>
      <c r="J90" s="6">
        <v>0</v>
      </c>
      <c r="K90" s="6">
        <v>0</v>
      </c>
      <c r="L90" s="7">
        <v>0</v>
      </c>
      <c r="M90" s="7">
        <v>0</v>
      </c>
      <c r="N90" s="7">
        <v>0</v>
      </c>
      <c r="O90" s="7">
        <v>0</v>
      </c>
      <c r="P90" s="7">
        <v>0</v>
      </c>
      <c r="Q90" s="7">
        <v>0</v>
      </c>
      <c r="R90" s="7">
        <v>0</v>
      </c>
      <c r="S90" s="7">
        <v>0</v>
      </c>
      <c r="T90" s="7">
        <v>0</v>
      </c>
    </row>
    <row r="91" spans="1:20" ht="15" customHeight="1" x14ac:dyDescent="0.25">
      <c r="A91" s="98"/>
      <c r="B91" s="105"/>
      <c r="C91" s="24" t="s">
        <v>10</v>
      </c>
      <c r="D91" s="3">
        <f t="shared" si="45"/>
        <v>0</v>
      </c>
      <c r="E91" s="6">
        <v>0</v>
      </c>
      <c r="F91" s="6">
        <v>0</v>
      </c>
      <c r="G91" s="6">
        <v>0</v>
      </c>
      <c r="H91" s="6">
        <v>0</v>
      </c>
      <c r="I91" s="6">
        <v>0</v>
      </c>
      <c r="J91" s="6">
        <v>0</v>
      </c>
      <c r="K91" s="6">
        <v>0</v>
      </c>
      <c r="L91" s="7">
        <v>0</v>
      </c>
      <c r="M91" s="7">
        <v>0</v>
      </c>
      <c r="N91" s="7">
        <v>0</v>
      </c>
      <c r="O91" s="7">
        <v>0</v>
      </c>
      <c r="P91" s="7">
        <v>0</v>
      </c>
      <c r="Q91" s="7">
        <v>0</v>
      </c>
      <c r="R91" s="7">
        <v>0</v>
      </c>
      <c r="S91" s="7">
        <v>0</v>
      </c>
      <c r="T91" s="7">
        <v>0</v>
      </c>
    </row>
    <row r="92" spans="1:20" ht="15" customHeight="1" x14ac:dyDescent="0.25">
      <c r="A92" s="98"/>
      <c r="B92" s="105"/>
      <c r="C92" s="24" t="s">
        <v>12</v>
      </c>
      <c r="D92" s="3">
        <f t="shared" si="45"/>
        <v>25226.627390000001</v>
      </c>
      <c r="E92" s="8">
        <v>0</v>
      </c>
      <c r="F92" s="8">
        <v>0</v>
      </c>
      <c r="G92" s="8">
        <f>'ПРИЛОЖ 2'!K72</f>
        <v>0</v>
      </c>
      <c r="H92" s="8">
        <f>'ПРИЛОЖ 2'!L32</f>
        <v>0</v>
      </c>
      <c r="I92" s="8">
        <f>'ПРИЛОЖ 2'!M32</f>
        <v>1301.991</v>
      </c>
      <c r="J92" s="8">
        <f>'ПРИЛОЖ 2'!N32</f>
        <v>15112.163</v>
      </c>
      <c r="K92" s="8">
        <f>'ПРИЛОЖ 2'!O32</f>
        <v>2729.4090000000001</v>
      </c>
      <c r="L92" s="7">
        <f>'ПРИЛОЖ 2'!P32</f>
        <v>6083.0643899999995</v>
      </c>
      <c r="M92" s="7">
        <f>'ПРИЛОЖ 2'!Q32</f>
        <v>0</v>
      </c>
      <c r="N92" s="7">
        <f>'ПРИЛОЖ 2'!R32</f>
        <v>0</v>
      </c>
      <c r="O92" s="7">
        <f>'ПРИЛОЖ 2'!S56</f>
        <v>0</v>
      </c>
      <c r="P92" s="7">
        <f>'ПРИЛОЖ 2'!T56</f>
        <v>0</v>
      </c>
      <c r="Q92" s="7">
        <f>'ПРИЛОЖ 2'!U56</f>
        <v>0</v>
      </c>
      <c r="R92" s="7">
        <f>'ПРИЛОЖ 2'!V56</f>
        <v>0</v>
      </c>
      <c r="S92" s="7">
        <f>'ПРИЛОЖ 2'!W56</f>
        <v>0</v>
      </c>
      <c r="T92" s="7">
        <f>'ПРИЛОЖ 2'!X56</f>
        <v>0</v>
      </c>
    </row>
    <row r="93" spans="1:20" ht="15" customHeight="1" x14ac:dyDescent="0.25">
      <c r="A93" s="98"/>
      <c r="B93" s="105"/>
      <c r="C93" s="24" t="s">
        <v>11</v>
      </c>
      <c r="D93" s="3">
        <f t="shared" si="45"/>
        <v>0</v>
      </c>
      <c r="E93" s="6">
        <v>0</v>
      </c>
      <c r="F93" s="6">
        <v>0</v>
      </c>
      <c r="G93" s="6">
        <v>0</v>
      </c>
      <c r="H93" s="6">
        <v>0</v>
      </c>
      <c r="I93" s="6">
        <v>0</v>
      </c>
      <c r="J93" s="6">
        <v>0</v>
      </c>
      <c r="K93" s="6">
        <v>0</v>
      </c>
      <c r="L93" s="7">
        <v>0</v>
      </c>
      <c r="M93" s="7">
        <v>0</v>
      </c>
      <c r="N93" s="7">
        <v>0</v>
      </c>
      <c r="O93" s="7">
        <v>0</v>
      </c>
      <c r="P93" s="7">
        <v>0</v>
      </c>
      <c r="Q93" s="7">
        <v>0</v>
      </c>
      <c r="R93" s="7">
        <v>0</v>
      </c>
      <c r="S93" s="7">
        <v>0</v>
      </c>
      <c r="T93" s="7">
        <v>0</v>
      </c>
    </row>
    <row r="94" spans="1:20" ht="20.65" customHeight="1" x14ac:dyDescent="0.25">
      <c r="A94" s="98" t="s">
        <v>127</v>
      </c>
      <c r="B94" s="105" t="s">
        <v>126</v>
      </c>
      <c r="C94" s="26" t="s">
        <v>2</v>
      </c>
      <c r="D94" s="3">
        <f t="shared" si="45"/>
        <v>648.62099999999998</v>
      </c>
      <c r="E94" s="3">
        <f t="shared" ref="E94:J94" si="50">SUM(E95:E98)</f>
        <v>0</v>
      </c>
      <c r="F94" s="3">
        <f t="shared" si="50"/>
        <v>0</v>
      </c>
      <c r="G94" s="3">
        <f t="shared" si="50"/>
        <v>0</v>
      </c>
      <c r="H94" s="3">
        <f t="shared" si="50"/>
        <v>648.62099999999998</v>
      </c>
      <c r="I94" s="3">
        <f t="shared" si="50"/>
        <v>0</v>
      </c>
      <c r="J94" s="3">
        <f t="shared" si="50"/>
        <v>0</v>
      </c>
      <c r="K94" s="3">
        <f>SUM(K95:K98)</f>
        <v>0</v>
      </c>
      <c r="L94" s="4">
        <f>SUM(L95:L98)</f>
        <v>0</v>
      </c>
      <c r="M94" s="4">
        <f>SUM(M95:M98)</f>
        <v>0</v>
      </c>
      <c r="N94" s="4">
        <f>SUM(N95:N98)</f>
        <v>0</v>
      </c>
      <c r="O94" s="4">
        <f>SUM(O95:O98)</f>
        <v>0</v>
      </c>
      <c r="P94" s="4">
        <f t="shared" ref="P94:T94" si="51">SUM(P95:P98)</f>
        <v>0</v>
      </c>
      <c r="Q94" s="4">
        <f t="shared" si="51"/>
        <v>0</v>
      </c>
      <c r="R94" s="4">
        <f t="shared" si="51"/>
        <v>0</v>
      </c>
      <c r="S94" s="4">
        <f t="shared" si="51"/>
        <v>0</v>
      </c>
      <c r="T94" s="4">
        <f t="shared" si="51"/>
        <v>0</v>
      </c>
    </row>
    <row r="95" spans="1:20" s="9" customFormat="1" ht="19.5" customHeight="1" x14ac:dyDescent="0.25">
      <c r="A95" s="98"/>
      <c r="B95" s="105"/>
      <c r="C95" s="24" t="s">
        <v>9</v>
      </c>
      <c r="D95" s="3">
        <f t="shared" si="45"/>
        <v>0</v>
      </c>
      <c r="E95" s="6">
        <v>0</v>
      </c>
      <c r="F95" s="6">
        <v>0</v>
      </c>
      <c r="G95" s="6">
        <v>0</v>
      </c>
      <c r="H95" s="6">
        <v>0</v>
      </c>
      <c r="I95" s="6">
        <v>0</v>
      </c>
      <c r="J95" s="6">
        <v>0</v>
      </c>
      <c r="K95" s="6">
        <v>0</v>
      </c>
      <c r="L95" s="7">
        <v>0</v>
      </c>
      <c r="M95" s="7">
        <v>0</v>
      </c>
      <c r="N95" s="7">
        <v>0</v>
      </c>
      <c r="O95" s="7">
        <v>0</v>
      </c>
      <c r="P95" s="7">
        <v>0</v>
      </c>
      <c r="Q95" s="7">
        <v>0</v>
      </c>
      <c r="R95" s="7">
        <v>0</v>
      </c>
      <c r="S95" s="7">
        <v>0</v>
      </c>
      <c r="T95" s="7">
        <v>0</v>
      </c>
    </row>
    <row r="96" spans="1:20" ht="22.9" customHeight="1" x14ac:dyDescent="0.25">
      <c r="A96" s="98"/>
      <c r="B96" s="105"/>
      <c r="C96" s="24" t="s">
        <v>10</v>
      </c>
      <c r="D96" s="3">
        <f t="shared" si="45"/>
        <v>0</v>
      </c>
      <c r="E96" s="6">
        <v>0</v>
      </c>
      <c r="F96" s="6">
        <v>0</v>
      </c>
      <c r="G96" s="6">
        <v>0</v>
      </c>
      <c r="H96" s="6">
        <v>0</v>
      </c>
      <c r="I96" s="6">
        <v>0</v>
      </c>
      <c r="J96" s="6">
        <v>0</v>
      </c>
      <c r="K96" s="6">
        <v>0</v>
      </c>
      <c r="L96" s="7">
        <v>0</v>
      </c>
      <c r="M96" s="7">
        <v>0</v>
      </c>
      <c r="N96" s="7">
        <v>0</v>
      </c>
      <c r="O96" s="7">
        <v>0</v>
      </c>
      <c r="P96" s="7">
        <v>0</v>
      </c>
      <c r="Q96" s="7">
        <v>0</v>
      </c>
      <c r="R96" s="7">
        <v>0</v>
      </c>
      <c r="S96" s="7">
        <v>0</v>
      </c>
      <c r="T96" s="7">
        <v>0</v>
      </c>
    </row>
    <row r="97" spans="1:20" ht="18.600000000000001" customHeight="1" x14ac:dyDescent="0.25">
      <c r="A97" s="98"/>
      <c r="B97" s="105"/>
      <c r="C97" s="24" t="s">
        <v>12</v>
      </c>
      <c r="D97" s="3">
        <f t="shared" si="45"/>
        <v>648.62099999999998</v>
      </c>
      <c r="E97" s="8">
        <v>0</v>
      </c>
      <c r="F97" s="8">
        <v>0</v>
      </c>
      <c r="G97" s="8">
        <f>'ПРИЛОЖ 2'!K77</f>
        <v>0</v>
      </c>
      <c r="H97" s="8">
        <f>'ПРИЛОЖ 2'!L33</f>
        <v>648.62099999999998</v>
      </c>
      <c r="I97" s="8">
        <v>0</v>
      </c>
      <c r="J97" s="8">
        <f>'ПРИЛОЖ 2'!N62</f>
        <v>0</v>
      </c>
      <c r="K97" s="8">
        <f>'ПРИЛОЖ 2'!O62</f>
        <v>0</v>
      </c>
      <c r="L97" s="7">
        <f>'ПРИЛОЖ 2'!P62</f>
        <v>0</v>
      </c>
      <c r="M97" s="7">
        <f>'ПРИЛОЖ 2'!Q62</f>
        <v>0</v>
      </c>
      <c r="N97" s="7">
        <f>'ПРИЛОЖ 2'!R62</f>
        <v>0</v>
      </c>
      <c r="O97" s="7">
        <f>'ПРИЛОЖ 2'!S62</f>
        <v>0</v>
      </c>
      <c r="P97" s="7">
        <f>'ПРИЛОЖ 2'!T62</f>
        <v>0</v>
      </c>
      <c r="Q97" s="7">
        <f>'ПРИЛОЖ 2'!U62</f>
        <v>0</v>
      </c>
      <c r="R97" s="7">
        <f>'ПРИЛОЖ 2'!V62</f>
        <v>0</v>
      </c>
      <c r="S97" s="7">
        <f>'ПРИЛОЖ 2'!W62</f>
        <v>0</v>
      </c>
      <c r="T97" s="7">
        <f>'ПРИЛОЖ 2'!X62</f>
        <v>0</v>
      </c>
    </row>
    <row r="98" spans="1:20" ht="40.700000000000003" customHeight="1" x14ac:dyDescent="0.25">
      <c r="A98" s="98"/>
      <c r="B98" s="105"/>
      <c r="C98" s="24" t="s">
        <v>11</v>
      </c>
      <c r="D98" s="3">
        <f t="shared" si="45"/>
        <v>0</v>
      </c>
      <c r="E98" s="6">
        <v>0</v>
      </c>
      <c r="F98" s="6">
        <v>0</v>
      </c>
      <c r="G98" s="6">
        <v>0</v>
      </c>
      <c r="H98" s="6">
        <v>0</v>
      </c>
      <c r="I98" s="6">
        <v>0</v>
      </c>
      <c r="J98" s="6">
        <v>0</v>
      </c>
      <c r="K98" s="6">
        <v>0</v>
      </c>
      <c r="L98" s="7">
        <v>0</v>
      </c>
      <c r="M98" s="7">
        <v>0</v>
      </c>
      <c r="N98" s="7">
        <v>0</v>
      </c>
      <c r="O98" s="7">
        <v>0</v>
      </c>
      <c r="P98" s="7">
        <v>0</v>
      </c>
      <c r="Q98" s="7">
        <v>0</v>
      </c>
      <c r="R98" s="7">
        <v>0</v>
      </c>
      <c r="S98" s="7">
        <v>0</v>
      </c>
      <c r="T98" s="7">
        <v>0</v>
      </c>
    </row>
    <row r="99" spans="1:20" x14ac:dyDescent="0.25">
      <c r="A99" s="111" t="s">
        <v>128</v>
      </c>
      <c r="B99" s="105" t="s">
        <v>129</v>
      </c>
      <c r="C99" s="26" t="s">
        <v>2</v>
      </c>
      <c r="D99" s="3">
        <f t="shared" si="45"/>
        <v>5698</v>
      </c>
      <c r="E99" s="3">
        <f t="shared" ref="E99:J99" si="52">SUM(E100:E103)</f>
        <v>0</v>
      </c>
      <c r="F99" s="3">
        <f t="shared" si="52"/>
        <v>0</v>
      </c>
      <c r="G99" s="3">
        <f t="shared" si="52"/>
        <v>0</v>
      </c>
      <c r="H99" s="3">
        <f t="shared" si="52"/>
        <v>0</v>
      </c>
      <c r="I99" s="3">
        <f t="shared" si="52"/>
        <v>2849</v>
      </c>
      <c r="J99" s="3">
        <f t="shared" si="52"/>
        <v>2849</v>
      </c>
      <c r="K99" s="3">
        <f>SUM(K100:K103)</f>
        <v>0</v>
      </c>
      <c r="L99" s="4">
        <f>SUM(L100:L103)</f>
        <v>0</v>
      </c>
      <c r="M99" s="4">
        <f>SUM(M100:M103)</f>
        <v>0</v>
      </c>
      <c r="N99" s="4">
        <f>SUM(N100:N103)</f>
        <v>0</v>
      </c>
      <c r="O99" s="4">
        <f>SUM(O100:O103)</f>
        <v>0</v>
      </c>
      <c r="P99" s="4">
        <f t="shared" ref="P99:T99" si="53">SUM(P100:P103)</f>
        <v>0</v>
      </c>
      <c r="Q99" s="4">
        <f t="shared" si="53"/>
        <v>0</v>
      </c>
      <c r="R99" s="4">
        <f t="shared" si="53"/>
        <v>0</v>
      </c>
      <c r="S99" s="4">
        <f t="shared" si="53"/>
        <v>0</v>
      </c>
      <c r="T99" s="4">
        <f t="shared" si="53"/>
        <v>0</v>
      </c>
    </row>
    <row r="100" spans="1:20" x14ac:dyDescent="0.25">
      <c r="A100" s="112"/>
      <c r="B100" s="105"/>
      <c r="C100" s="24" t="s">
        <v>9</v>
      </c>
      <c r="D100" s="3">
        <f t="shared" si="45"/>
        <v>0</v>
      </c>
      <c r="E100" s="6">
        <v>0</v>
      </c>
      <c r="F100" s="6">
        <v>0</v>
      </c>
      <c r="G100" s="6">
        <v>0</v>
      </c>
      <c r="H100" s="6">
        <v>0</v>
      </c>
      <c r="I100" s="6">
        <v>0</v>
      </c>
      <c r="J100" s="6">
        <v>0</v>
      </c>
      <c r="K100" s="6">
        <v>0</v>
      </c>
      <c r="L100" s="7">
        <v>0</v>
      </c>
      <c r="M100" s="7">
        <v>0</v>
      </c>
      <c r="N100" s="7">
        <v>0</v>
      </c>
      <c r="O100" s="7">
        <v>0</v>
      </c>
      <c r="P100" s="7">
        <v>0</v>
      </c>
      <c r="Q100" s="7">
        <v>0</v>
      </c>
      <c r="R100" s="7">
        <v>0</v>
      </c>
      <c r="S100" s="7">
        <v>0</v>
      </c>
      <c r="T100" s="7">
        <v>0</v>
      </c>
    </row>
    <row r="101" spans="1:20" s="9" customFormat="1" x14ac:dyDescent="0.25">
      <c r="A101" s="112"/>
      <c r="B101" s="105"/>
      <c r="C101" s="24" t="s">
        <v>10</v>
      </c>
      <c r="D101" s="3">
        <f t="shared" si="45"/>
        <v>0</v>
      </c>
      <c r="E101" s="6">
        <v>0</v>
      </c>
      <c r="F101" s="6">
        <v>0</v>
      </c>
      <c r="G101" s="6">
        <v>0</v>
      </c>
      <c r="H101" s="6">
        <v>0</v>
      </c>
      <c r="I101" s="6">
        <v>0</v>
      </c>
      <c r="J101" s="6">
        <v>0</v>
      </c>
      <c r="K101" s="6">
        <v>0</v>
      </c>
      <c r="L101" s="7">
        <v>0</v>
      </c>
      <c r="M101" s="7">
        <v>0</v>
      </c>
      <c r="N101" s="7">
        <v>0</v>
      </c>
      <c r="O101" s="7">
        <v>0</v>
      </c>
      <c r="P101" s="7">
        <v>0</v>
      </c>
      <c r="Q101" s="7">
        <v>0</v>
      </c>
      <c r="R101" s="7">
        <v>0</v>
      </c>
      <c r="S101" s="7">
        <v>0</v>
      </c>
      <c r="T101" s="7">
        <v>0</v>
      </c>
    </row>
    <row r="102" spans="1:20" x14ac:dyDescent="0.25">
      <c r="A102" s="112"/>
      <c r="B102" s="105"/>
      <c r="C102" s="24" t="s">
        <v>12</v>
      </c>
      <c r="D102" s="3">
        <f t="shared" si="45"/>
        <v>5698</v>
      </c>
      <c r="E102" s="8">
        <v>0</v>
      </c>
      <c r="F102" s="8">
        <v>0</v>
      </c>
      <c r="G102" s="8">
        <f>'ПРИЛОЖ 2'!K87</f>
        <v>0</v>
      </c>
      <c r="H102" s="8">
        <f>'ПРИЛОЖ 2'!L55</f>
        <v>0</v>
      </c>
      <c r="I102" s="8">
        <f>'ПРИЛОЖ 2'!M34</f>
        <v>2849</v>
      </c>
      <c r="J102" s="8">
        <f>'ПРИЛОЖ 2'!N34</f>
        <v>2849</v>
      </c>
      <c r="K102" s="8">
        <f>'ПРИЛОЖ 2'!O72</f>
        <v>0</v>
      </c>
      <c r="L102" s="7">
        <f>'ПРИЛОЖ 2'!P72</f>
        <v>0</v>
      </c>
      <c r="M102" s="7">
        <f>'ПРИЛОЖ 2'!Q72</f>
        <v>0</v>
      </c>
      <c r="N102" s="7">
        <f>'ПРИЛОЖ 2'!R72</f>
        <v>0</v>
      </c>
      <c r="O102" s="7">
        <f>'ПРИЛОЖ 2'!S72</f>
        <v>0</v>
      </c>
      <c r="P102" s="7">
        <f>'ПРИЛОЖ 2'!T72</f>
        <v>0</v>
      </c>
      <c r="Q102" s="7">
        <f>'ПРИЛОЖ 2'!U72</f>
        <v>0</v>
      </c>
      <c r="R102" s="7">
        <f>'ПРИЛОЖ 2'!V72</f>
        <v>0</v>
      </c>
      <c r="S102" s="7">
        <f>'ПРИЛОЖ 2'!W72</f>
        <v>0</v>
      </c>
      <c r="T102" s="7">
        <f>'ПРИЛОЖ 2'!X72</f>
        <v>0</v>
      </c>
    </row>
    <row r="103" spans="1:20" x14ac:dyDescent="0.25">
      <c r="A103" s="113"/>
      <c r="B103" s="105"/>
      <c r="C103" s="24" t="s">
        <v>11</v>
      </c>
      <c r="D103" s="3">
        <f t="shared" si="45"/>
        <v>0</v>
      </c>
      <c r="E103" s="6">
        <v>0</v>
      </c>
      <c r="F103" s="6">
        <v>0</v>
      </c>
      <c r="G103" s="6">
        <v>0</v>
      </c>
      <c r="H103" s="6">
        <v>0</v>
      </c>
      <c r="I103" s="6">
        <v>0</v>
      </c>
      <c r="J103" s="6">
        <v>0</v>
      </c>
      <c r="K103" s="6">
        <v>0</v>
      </c>
      <c r="L103" s="7">
        <v>0</v>
      </c>
      <c r="M103" s="7">
        <v>0</v>
      </c>
      <c r="N103" s="7">
        <v>0</v>
      </c>
      <c r="O103" s="7">
        <v>0</v>
      </c>
      <c r="P103" s="7">
        <v>0</v>
      </c>
      <c r="Q103" s="7">
        <v>0</v>
      </c>
      <c r="R103" s="7">
        <v>0</v>
      </c>
      <c r="S103" s="7">
        <v>0</v>
      </c>
      <c r="T103" s="7">
        <v>0</v>
      </c>
    </row>
    <row r="104" spans="1:20" x14ac:dyDescent="0.25">
      <c r="A104" s="98" t="s">
        <v>130</v>
      </c>
      <c r="B104" s="105" t="s">
        <v>134</v>
      </c>
      <c r="C104" s="26" t="s">
        <v>2</v>
      </c>
      <c r="D104" s="3">
        <f t="shared" si="45"/>
        <v>2452.328</v>
      </c>
      <c r="E104" s="3">
        <f t="shared" ref="E104:J104" si="54">SUM(E105:E108)</f>
        <v>0</v>
      </c>
      <c r="F104" s="3">
        <f t="shared" si="54"/>
        <v>0</v>
      </c>
      <c r="G104" s="3">
        <f t="shared" si="54"/>
        <v>0</v>
      </c>
      <c r="H104" s="3">
        <f t="shared" si="54"/>
        <v>0</v>
      </c>
      <c r="I104" s="3">
        <f t="shared" si="54"/>
        <v>373</v>
      </c>
      <c r="J104" s="3">
        <f t="shared" si="54"/>
        <v>2079.328</v>
      </c>
      <c r="K104" s="3">
        <f>SUM(K105:K108)</f>
        <v>0</v>
      </c>
      <c r="L104" s="4">
        <f>SUM(L105:L108)</f>
        <v>0</v>
      </c>
      <c r="M104" s="4">
        <f>SUM(M105:M108)</f>
        <v>0</v>
      </c>
      <c r="N104" s="4">
        <f>SUM(N105:N108)</f>
        <v>0</v>
      </c>
      <c r="O104" s="4">
        <f>SUM(O105:O108)</f>
        <v>0</v>
      </c>
      <c r="P104" s="4">
        <f t="shared" ref="P104:T104" si="55">SUM(P105:P108)</f>
        <v>0</v>
      </c>
      <c r="Q104" s="4">
        <f t="shared" si="55"/>
        <v>0</v>
      </c>
      <c r="R104" s="4">
        <f t="shared" si="55"/>
        <v>0</v>
      </c>
      <c r="S104" s="4">
        <f t="shared" si="55"/>
        <v>0</v>
      </c>
      <c r="T104" s="4">
        <f t="shared" si="55"/>
        <v>0</v>
      </c>
    </row>
    <row r="105" spans="1:20" x14ac:dyDescent="0.25">
      <c r="A105" s="98"/>
      <c r="B105" s="105"/>
      <c r="C105" s="24" t="s">
        <v>9</v>
      </c>
      <c r="D105" s="3">
        <f t="shared" si="45"/>
        <v>0</v>
      </c>
      <c r="E105" s="6">
        <v>0</v>
      </c>
      <c r="F105" s="6">
        <v>0</v>
      </c>
      <c r="G105" s="6">
        <v>0</v>
      </c>
      <c r="H105" s="6">
        <v>0</v>
      </c>
      <c r="I105" s="6">
        <v>0</v>
      </c>
      <c r="J105" s="6">
        <v>0</v>
      </c>
      <c r="K105" s="6">
        <v>0</v>
      </c>
      <c r="L105" s="7">
        <v>0</v>
      </c>
      <c r="M105" s="7">
        <v>0</v>
      </c>
      <c r="N105" s="7">
        <v>0</v>
      </c>
      <c r="O105" s="7">
        <v>0</v>
      </c>
      <c r="P105" s="7">
        <v>0</v>
      </c>
      <c r="Q105" s="7">
        <v>0</v>
      </c>
      <c r="R105" s="7">
        <v>0</v>
      </c>
      <c r="S105" s="7">
        <v>0</v>
      </c>
      <c r="T105" s="7">
        <v>0</v>
      </c>
    </row>
    <row r="106" spans="1:20" s="9" customFormat="1" x14ac:dyDescent="0.25">
      <c r="A106" s="98"/>
      <c r="B106" s="105"/>
      <c r="C106" s="24" t="s">
        <v>10</v>
      </c>
      <c r="D106" s="3">
        <f t="shared" si="45"/>
        <v>2320.8900000000003</v>
      </c>
      <c r="E106" s="6">
        <v>0</v>
      </c>
      <c r="F106" s="6">
        <v>0</v>
      </c>
      <c r="G106" s="6">
        <v>0</v>
      </c>
      <c r="H106" s="6">
        <v>0</v>
      </c>
      <c r="I106" s="6">
        <v>353</v>
      </c>
      <c r="J106" s="6">
        <v>1967.89</v>
      </c>
      <c r="K106" s="6">
        <v>0</v>
      </c>
      <c r="L106" s="7">
        <v>0</v>
      </c>
      <c r="M106" s="7">
        <v>0</v>
      </c>
      <c r="N106" s="7">
        <v>0</v>
      </c>
      <c r="O106" s="7">
        <v>0</v>
      </c>
      <c r="P106" s="7">
        <v>0</v>
      </c>
      <c r="Q106" s="7">
        <v>0</v>
      </c>
      <c r="R106" s="7">
        <v>0</v>
      </c>
      <c r="S106" s="7">
        <v>0</v>
      </c>
      <c r="T106" s="7">
        <v>0</v>
      </c>
    </row>
    <row r="107" spans="1:20" x14ac:dyDescent="0.25">
      <c r="A107" s="98"/>
      <c r="B107" s="105"/>
      <c r="C107" s="24" t="s">
        <v>12</v>
      </c>
      <c r="D107" s="3">
        <f t="shared" si="45"/>
        <v>131.43799999999999</v>
      </c>
      <c r="E107" s="8">
        <f>'ПРИЛОЖ 2'!I35</f>
        <v>0</v>
      </c>
      <c r="F107" s="8">
        <f>'ПРИЛОЖ 2'!J35</f>
        <v>0</v>
      </c>
      <c r="G107" s="8">
        <f>'ПРИЛОЖ 2'!K35</f>
        <v>0</v>
      </c>
      <c r="H107" s="8">
        <f>'ПРИЛОЖ 2'!L35</f>
        <v>0</v>
      </c>
      <c r="I107" s="8">
        <f>'ПРИЛОЖ 2'!M35</f>
        <v>20</v>
      </c>
      <c r="J107" s="8">
        <f>'ПРИЛОЖ 2'!N35</f>
        <v>111.438</v>
      </c>
      <c r="K107" s="8">
        <f>'ПРИЛОЖ 2'!O35</f>
        <v>0</v>
      </c>
      <c r="L107" s="7">
        <f>'ПРИЛОЖ 2'!P35</f>
        <v>0</v>
      </c>
      <c r="M107" s="7">
        <v>0</v>
      </c>
      <c r="N107" s="7">
        <f>'ПРИЛОЖ 2'!R35</f>
        <v>0</v>
      </c>
      <c r="O107" s="7">
        <f>'ПРИЛОЖ 2'!S35</f>
        <v>0</v>
      </c>
      <c r="P107" s="7">
        <f>'ПРИЛОЖ 2'!T35</f>
        <v>0</v>
      </c>
      <c r="Q107" s="7">
        <f>'ПРИЛОЖ 2'!U35</f>
        <v>0</v>
      </c>
      <c r="R107" s="7">
        <f>'ПРИЛОЖ 2'!V35</f>
        <v>0</v>
      </c>
      <c r="S107" s="7">
        <f>'ПРИЛОЖ 2'!W35</f>
        <v>0</v>
      </c>
      <c r="T107" s="7">
        <f>'ПРИЛОЖ 2'!X35</f>
        <v>0</v>
      </c>
    </row>
    <row r="108" spans="1:20" x14ac:dyDescent="0.25">
      <c r="A108" s="98"/>
      <c r="B108" s="105"/>
      <c r="C108" s="24" t="s">
        <v>11</v>
      </c>
      <c r="D108" s="3">
        <f t="shared" si="45"/>
        <v>0</v>
      </c>
      <c r="E108" s="6">
        <v>0</v>
      </c>
      <c r="F108" s="6">
        <v>0</v>
      </c>
      <c r="G108" s="6">
        <v>0</v>
      </c>
      <c r="H108" s="6">
        <v>0</v>
      </c>
      <c r="I108" s="6">
        <v>0</v>
      </c>
      <c r="J108" s="6">
        <v>0</v>
      </c>
      <c r="K108" s="6">
        <v>0</v>
      </c>
      <c r="L108" s="7">
        <v>0</v>
      </c>
      <c r="M108" s="7">
        <v>0</v>
      </c>
      <c r="N108" s="7">
        <v>0</v>
      </c>
      <c r="O108" s="7">
        <v>0</v>
      </c>
      <c r="P108" s="7">
        <v>0</v>
      </c>
      <c r="Q108" s="7">
        <v>0</v>
      </c>
      <c r="R108" s="7">
        <v>0</v>
      </c>
      <c r="S108" s="7">
        <v>0</v>
      </c>
      <c r="T108" s="7">
        <v>0</v>
      </c>
    </row>
    <row r="109" spans="1:20" s="9" customFormat="1" x14ac:dyDescent="0.25">
      <c r="A109" s="98" t="s">
        <v>135</v>
      </c>
      <c r="B109" s="105" t="s">
        <v>173</v>
      </c>
      <c r="C109" s="26" t="s">
        <v>2</v>
      </c>
      <c r="D109" s="3">
        <f t="shared" si="45"/>
        <v>1940</v>
      </c>
      <c r="E109" s="3">
        <f t="shared" ref="E109:O109" si="56">SUM(E110:E113)</f>
        <v>0</v>
      </c>
      <c r="F109" s="3">
        <f t="shared" si="56"/>
        <v>0</v>
      </c>
      <c r="G109" s="3">
        <f t="shared" si="56"/>
        <v>0</v>
      </c>
      <c r="H109" s="3">
        <f t="shared" si="56"/>
        <v>0</v>
      </c>
      <c r="I109" s="3">
        <f t="shared" si="56"/>
        <v>1940</v>
      </c>
      <c r="J109" s="3">
        <f t="shared" si="56"/>
        <v>0</v>
      </c>
      <c r="K109" s="3">
        <f t="shared" si="56"/>
        <v>0</v>
      </c>
      <c r="L109" s="4">
        <f t="shared" si="56"/>
        <v>0</v>
      </c>
      <c r="M109" s="4">
        <f t="shared" si="56"/>
        <v>0</v>
      </c>
      <c r="N109" s="4">
        <f t="shared" si="56"/>
        <v>0</v>
      </c>
      <c r="O109" s="4">
        <f t="shared" si="56"/>
        <v>0</v>
      </c>
      <c r="P109" s="4">
        <f t="shared" ref="P109:T109" si="57">SUM(P110:P113)</f>
        <v>0</v>
      </c>
      <c r="Q109" s="4">
        <f t="shared" si="57"/>
        <v>0</v>
      </c>
      <c r="R109" s="4">
        <f t="shared" si="57"/>
        <v>0</v>
      </c>
      <c r="S109" s="4">
        <f t="shared" si="57"/>
        <v>0</v>
      </c>
      <c r="T109" s="4">
        <f t="shared" si="57"/>
        <v>0</v>
      </c>
    </row>
    <row r="110" spans="1:20" x14ac:dyDescent="0.25">
      <c r="A110" s="98"/>
      <c r="B110" s="105"/>
      <c r="C110" s="24" t="s">
        <v>9</v>
      </c>
      <c r="D110" s="3">
        <f t="shared" si="45"/>
        <v>0</v>
      </c>
      <c r="E110" s="6">
        <v>0</v>
      </c>
      <c r="F110" s="6">
        <v>0</v>
      </c>
      <c r="G110" s="6">
        <v>0</v>
      </c>
      <c r="H110" s="6">
        <v>0</v>
      </c>
      <c r="I110" s="6">
        <v>0</v>
      </c>
      <c r="J110" s="6">
        <v>0</v>
      </c>
      <c r="K110" s="6">
        <v>0</v>
      </c>
      <c r="L110" s="7">
        <v>0</v>
      </c>
      <c r="M110" s="7">
        <v>0</v>
      </c>
      <c r="N110" s="7">
        <v>0</v>
      </c>
      <c r="O110" s="7">
        <v>0</v>
      </c>
      <c r="P110" s="7">
        <v>0</v>
      </c>
      <c r="Q110" s="7">
        <v>0</v>
      </c>
      <c r="R110" s="7">
        <v>0</v>
      </c>
      <c r="S110" s="7">
        <v>0</v>
      </c>
      <c r="T110" s="7">
        <v>0</v>
      </c>
    </row>
    <row r="111" spans="1:20" x14ac:dyDescent="0.25">
      <c r="A111" s="98"/>
      <c r="B111" s="105"/>
      <c r="C111" s="24" t="s">
        <v>10</v>
      </c>
      <c r="D111" s="3">
        <f t="shared" si="45"/>
        <v>0</v>
      </c>
      <c r="E111" s="6">
        <v>0</v>
      </c>
      <c r="F111" s="6">
        <v>0</v>
      </c>
      <c r="G111" s="6">
        <v>0</v>
      </c>
      <c r="H111" s="6">
        <v>0</v>
      </c>
      <c r="I111" s="6">
        <v>0</v>
      </c>
      <c r="J111" s="6">
        <v>0</v>
      </c>
      <c r="K111" s="6">
        <v>0</v>
      </c>
      <c r="L111" s="7">
        <v>0</v>
      </c>
      <c r="M111" s="7">
        <v>0</v>
      </c>
      <c r="N111" s="7">
        <v>0</v>
      </c>
      <c r="O111" s="7">
        <v>0</v>
      </c>
      <c r="P111" s="7">
        <v>0</v>
      </c>
      <c r="Q111" s="7">
        <v>0</v>
      </c>
      <c r="R111" s="7">
        <v>0</v>
      </c>
      <c r="S111" s="7">
        <v>0</v>
      </c>
      <c r="T111" s="7">
        <v>0</v>
      </c>
    </row>
    <row r="112" spans="1:20" s="9" customFormat="1" x14ac:dyDescent="0.25">
      <c r="A112" s="98"/>
      <c r="B112" s="105"/>
      <c r="C112" s="24" t="s">
        <v>12</v>
      </c>
      <c r="D112" s="3">
        <f t="shared" si="45"/>
        <v>1940</v>
      </c>
      <c r="E112" s="8">
        <v>0</v>
      </c>
      <c r="F112" s="8">
        <v>0</v>
      </c>
      <c r="G112" s="8">
        <f>'ПРИЛОЖ 2'!K53</f>
        <v>0</v>
      </c>
      <c r="H112" s="8">
        <v>0</v>
      </c>
      <c r="I112" s="8">
        <f>'ПРИЛОЖ 2'!M36</f>
        <v>1940</v>
      </c>
      <c r="J112" s="8">
        <f>'ПРИЛОЖ 2'!N36</f>
        <v>0</v>
      </c>
      <c r="K112" s="8">
        <f>'ПРИЛОЖ 2'!O36</f>
        <v>0</v>
      </c>
      <c r="L112" s="7">
        <f>'ПРИЛОЖ 2'!P36</f>
        <v>0</v>
      </c>
      <c r="M112" s="7">
        <v>0</v>
      </c>
      <c r="N112" s="7">
        <f>'ПРИЛОЖ 2'!R53</f>
        <v>0</v>
      </c>
      <c r="O112" s="7">
        <f>'ПРИЛОЖ 2'!S53</f>
        <v>0</v>
      </c>
      <c r="P112" s="7">
        <f>'ПРИЛОЖ 2'!T53</f>
        <v>0</v>
      </c>
      <c r="Q112" s="7">
        <f>'ПРИЛОЖ 2'!U53</f>
        <v>0</v>
      </c>
      <c r="R112" s="7">
        <f>'ПРИЛОЖ 2'!V53</f>
        <v>0</v>
      </c>
      <c r="S112" s="7">
        <f>'ПРИЛОЖ 2'!W53</f>
        <v>0</v>
      </c>
      <c r="T112" s="7">
        <f>'ПРИЛОЖ 2'!X53</f>
        <v>0</v>
      </c>
    </row>
    <row r="113" spans="1:20" x14ac:dyDescent="0.25">
      <c r="A113" s="98"/>
      <c r="B113" s="105"/>
      <c r="C113" s="24" t="s">
        <v>11</v>
      </c>
      <c r="D113" s="3">
        <f t="shared" si="45"/>
        <v>0</v>
      </c>
      <c r="E113" s="6">
        <v>0</v>
      </c>
      <c r="F113" s="6">
        <v>0</v>
      </c>
      <c r="G113" s="6">
        <v>0</v>
      </c>
      <c r="H113" s="6">
        <v>0</v>
      </c>
      <c r="I113" s="6">
        <v>0</v>
      </c>
      <c r="J113" s="6">
        <v>0</v>
      </c>
      <c r="K113" s="6">
        <v>0</v>
      </c>
      <c r="L113" s="7">
        <v>0</v>
      </c>
      <c r="M113" s="7">
        <v>0</v>
      </c>
      <c r="N113" s="7">
        <v>0</v>
      </c>
      <c r="O113" s="7">
        <v>0</v>
      </c>
      <c r="P113" s="7">
        <v>0</v>
      </c>
      <c r="Q113" s="7">
        <v>0</v>
      </c>
      <c r="R113" s="7">
        <v>0</v>
      </c>
      <c r="S113" s="7">
        <v>0</v>
      </c>
      <c r="T113" s="7">
        <v>0</v>
      </c>
    </row>
    <row r="114" spans="1:20" ht="16.7" customHeight="1" x14ac:dyDescent="0.25">
      <c r="A114" s="98" t="s">
        <v>146</v>
      </c>
      <c r="B114" s="105" t="s">
        <v>144</v>
      </c>
      <c r="C114" s="26" t="s">
        <v>2</v>
      </c>
      <c r="D114" s="3">
        <f t="shared" si="45"/>
        <v>0</v>
      </c>
      <c r="E114" s="3">
        <f t="shared" ref="E114:O114" si="58">SUM(E115:E118)</f>
        <v>0</v>
      </c>
      <c r="F114" s="3">
        <f t="shared" si="58"/>
        <v>0</v>
      </c>
      <c r="G114" s="3">
        <f t="shared" si="58"/>
        <v>0</v>
      </c>
      <c r="H114" s="3">
        <f t="shared" si="58"/>
        <v>0</v>
      </c>
      <c r="I114" s="3">
        <f t="shared" si="58"/>
        <v>0</v>
      </c>
      <c r="J114" s="3">
        <f t="shared" si="58"/>
        <v>0</v>
      </c>
      <c r="K114" s="3">
        <f t="shared" si="58"/>
        <v>0</v>
      </c>
      <c r="L114" s="4">
        <f t="shared" si="58"/>
        <v>0</v>
      </c>
      <c r="M114" s="4">
        <f t="shared" si="58"/>
        <v>0</v>
      </c>
      <c r="N114" s="4">
        <f t="shared" si="58"/>
        <v>0</v>
      </c>
      <c r="O114" s="4">
        <f t="shared" si="58"/>
        <v>0</v>
      </c>
      <c r="P114" s="4">
        <f t="shared" ref="P114:T114" si="59">SUM(P115:P118)</f>
        <v>0</v>
      </c>
      <c r="Q114" s="4">
        <f t="shared" si="59"/>
        <v>0</v>
      </c>
      <c r="R114" s="4">
        <f t="shared" si="59"/>
        <v>0</v>
      </c>
      <c r="S114" s="4">
        <f t="shared" si="59"/>
        <v>0</v>
      </c>
      <c r="T114" s="4">
        <f t="shared" si="59"/>
        <v>0</v>
      </c>
    </row>
    <row r="115" spans="1:20" x14ac:dyDescent="0.25">
      <c r="A115" s="98"/>
      <c r="B115" s="105"/>
      <c r="C115" s="24" t="s">
        <v>9</v>
      </c>
      <c r="D115" s="3">
        <f t="shared" si="45"/>
        <v>0</v>
      </c>
      <c r="E115" s="6">
        <v>0</v>
      </c>
      <c r="F115" s="6">
        <v>0</v>
      </c>
      <c r="G115" s="6">
        <v>0</v>
      </c>
      <c r="H115" s="6">
        <v>0</v>
      </c>
      <c r="I115" s="6">
        <v>0</v>
      </c>
      <c r="J115" s="6">
        <v>0</v>
      </c>
      <c r="K115" s="6">
        <v>0</v>
      </c>
      <c r="L115" s="7">
        <v>0</v>
      </c>
      <c r="M115" s="7">
        <v>0</v>
      </c>
      <c r="N115" s="7">
        <v>0</v>
      </c>
      <c r="O115" s="7">
        <v>0</v>
      </c>
      <c r="P115" s="7">
        <v>0</v>
      </c>
      <c r="Q115" s="7">
        <v>0</v>
      </c>
      <c r="R115" s="7">
        <v>0</v>
      </c>
      <c r="S115" s="7">
        <v>0</v>
      </c>
      <c r="T115" s="7">
        <v>0</v>
      </c>
    </row>
    <row r="116" spans="1:20" x14ac:dyDescent="0.25">
      <c r="A116" s="98"/>
      <c r="B116" s="105"/>
      <c r="C116" s="24" t="s">
        <v>10</v>
      </c>
      <c r="D116" s="3">
        <f t="shared" si="45"/>
        <v>0</v>
      </c>
      <c r="E116" s="6">
        <v>0</v>
      </c>
      <c r="F116" s="6">
        <v>0</v>
      </c>
      <c r="G116" s="6">
        <v>0</v>
      </c>
      <c r="H116" s="6">
        <v>0</v>
      </c>
      <c r="I116" s="6">
        <v>0</v>
      </c>
      <c r="J116" s="6">
        <v>0</v>
      </c>
      <c r="K116" s="6">
        <v>0</v>
      </c>
      <c r="L116" s="7">
        <v>0</v>
      </c>
      <c r="M116" s="7">
        <v>0</v>
      </c>
      <c r="N116" s="7">
        <v>0</v>
      </c>
      <c r="O116" s="7">
        <v>0</v>
      </c>
      <c r="P116" s="7">
        <v>0</v>
      </c>
      <c r="Q116" s="7">
        <v>0</v>
      </c>
      <c r="R116" s="7">
        <v>0</v>
      </c>
      <c r="S116" s="7">
        <v>0</v>
      </c>
      <c r="T116" s="7">
        <v>0</v>
      </c>
    </row>
    <row r="117" spans="1:20" x14ac:dyDescent="0.25">
      <c r="A117" s="98"/>
      <c r="B117" s="105"/>
      <c r="C117" s="24" t="s">
        <v>12</v>
      </c>
      <c r="D117" s="3">
        <f t="shared" si="45"/>
        <v>0</v>
      </c>
      <c r="E117" s="8">
        <v>0</v>
      </c>
      <c r="F117" s="8">
        <v>0</v>
      </c>
      <c r="G117" s="8">
        <f>'ПРИЛОЖ 2'!K58</f>
        <v>0</v>
      </c>
      <c r="H117" s="8">
        <v>0</v>
      </c>
      <c r="I117" s="8">
        <f>'ПРИЛОЖ 2'!M37</f>
        <v>0</v>
      </c>
      <c r="J117" s="8">
        <f>'ПРИЛОЖ 2'!N37</f>
        <v>0</v>
      </c>
      <c r="K117" s="8">
        <f>'ПРИЛОЖ 2'!O58</f>
        <v>0</v>
      </c>
      <c r="L117" s="7">
        <f>'ПРИЛОЖ 2'!P58</f>
        <v>0</v>
      </c>
      <c r="M117" s="7">
        <f>'ПРИЛОЖ 2'!Q58</f>
        <v>0</v>
      </c>
      <c r="N117" s="7">
        <f>'ПРИЛОЖ 2'!R58</f>
        <v>0</v>
      </c>
      <c r="O117" s="7">
        <f>'ПРИЛОЖ 2'!S58</f>
        <v>0</v>
      </c>
      <c r="P117" s="7">
        <f>'ПРИЛОЖ 2'!T58</f>
        <v>0</v>
      </c>
      <c r="Q117" s="7">
        <f>'ПРИЛОЖ 2'!U58</f>
        <v>0</v>
      </c>
      <c r="R117" s="7">
        <f>'ПРИЛОЖ 2'!V58</f>
        <v>0</v>
      </c>
      <c r="S117" s="7">
        <f>'ПРИЛОЖ 2'!W58</f>
        <v>0</v>
      </c>
      <c r="T117" s="7">
        <f>'ПРИЛОЖ 2'!X58</f>
        <v>0</v>
      </c>
    </row>
    <row r="118" spans="1:20" x14ac:dyDescent="0.25">
      <c r="A118" s="98"/>
      <c r="B118" s="105"/>
      <c r="C118" s="24" t="s">
        <v>11</v>
      </c>
      <c r="D118" s="3">
        <f t="shared" si="45"/>
        <v>0</v>
      </c>
      <c r="E118" s="6">
        <v>0</v>
      </c>
      <c r="F118" s="6">
        <v>0</v>
      </c>
      <c r="G118" s="6">
        <v>0</v>
      </c>
      <c r="H118" s="6">
        <v>0</v>
      </c>
      <c r="I118" s="6">
        <v>0</v>
      </c>
      <c r="J118" s="6">
        <v>0</v>
      </c>
      <c r="K118" s="6">
        <v>0</v>
      </c>
      <c r="L118" s="7">
        <v>0</v>
      </c>
      <c r="M118" s="7">
        <v>0</v>
      </c>
      <c r="N118" s="7">
        <v>0</v>
      </c>
      <c r="O118" s="7">
        <v>0</v>
      </c>
      <c r="P118" s="7">
        <v>0</v>
      </c>
      <c r="Q118" s="7">
        <v>0</v>
      </c>
      <c r="R118" s="7">
        <v>0</v>
      </c>
      <c r="S118" s="7">
        <v>0</v>
      </c>
      <c r="T118" s="7">
        <v>0</v>
      </c>
    </row>
    <row r="119" spans="1:20" ht="17.25" customHeight="1" x14ac:dyDescent="0.25">
      <c r="A119" s="98" t="s">
        <v>147</v>
      </c>
      <c r="B119" s="105" t="s">
        <v>157</v>
      </c>
      <c r="C119" s="26" t="s">
        <v>2</v>
      </c>
      <c r="D119" s="3">
        <f t="shared" si="45"/>
        <v>156526.40100000001</v>
      </c>
      <c r="E119" s="3">
        <f t="shared" ref="E119:O119" si="60">SUM(E120:E123)</f>
        <v>0</v>
      </c>
      <c r="F119" s="3">
        <f t="shared" si="60"/>
        <v>0</v>
      </c>
      <c r="G119" s="3">
        <f t="shared" si="60"/>
        <v>0</v>
      </c>
      <c r="H119" s="3">
        <f t="shared" si="60"/>
        <v>0</v>
      </c>
      <c r="I119" s="3">
        <f t="shared" si="60"/>
        <v>0</v>
      </c>
      <c r="J119" s="3">
        <f t="shared" si="60"/>
        <v>75886</v>
      </c>
      <c r="K119" s="3">
        <f t="shared" si="60"/>
        <v>80640.400999999998</v>
      </c>
      <c r="L119" s="4">
        <f t="shared" si="60"/>
        <v>0</v>
      </c>
      <c r="M119" s="4">
        <f t="shared" si="60"/>
        <v>0</v>
      </c>
      <c r="N119" s="4">
        <f t="shared" si="60"/>
        <v>0</v>
      </c>
      <c r="O119" s="4">
        <f t="shared" si="60"/>
        <v>0</v>
      </c>
      <c r="P119" s="4">
        <f t="shared" ref="P119:T119" si="61">SUM(P120:P123)</f>
        <v>0</v>
      </c>
      <c r="Q119" s="4">
        <f t="shared" si="61"/>
        <v>0</v>
      </c>
      <c r="R119" s="4">
        <f t="shared" si="61"/>
        <v>0</v>
      </c>
      <c r="S119" s="4">
        <f t="shared" si="61"/>
        <v>0</v>
      </c>
      <c r="T119" s="4">
        <f t="shared" si="61"/>
        <v>0</v>
      </c>
    </row>
    <row r="120" spans="1:20" x14ac:dyDescent="0.25">
      <c r="A120" s="98"/>
      <c r="B120" s="105"/>
      <c r="C120" s="24" t="s">
        <v>9</v>
      </c>
      <c r="D120" s="3">
        <f t="shared" si="45"/>
        <v>0</v>
      </c>
      <c r="E120" s="6">
        <v>0</v>
      </c>
      <c r="F120" s="6">
        <v>0</v>
      </c>
      <c r="G120" s="6">
        <v>0</v>
      </c>
      <c r="H120" s="6">
        <v>0</v>
      </c>
      <c r="I120" s="6">
        <v>0</v>
      </c>
      <c r="J120" s="6">
        <v>0</v>
      </c>
      <c r="K120" s="6">
        <v>0</v>
      </c>
      <c r="L120" s="7">
        <v>0</v>
      </c>
      <c r="M120" s="7">
        <v>0</v>
      </c>
      <c r="N120" s="7">
        <v>0</v>
      </c>
      <c r="O120" s="7">
        <v>0</v>
      </c>
      <c r="P120" s="7">
        <v>0</v>
      </c>
      <c r="Q120" s="7">
        <v>0</v>
      </c>
      <c r="R120" s="7">
        <v>0</v>
      </c>
      <c r="S120" s="7">
        <v>0</v>
      </c>
      <c r="T120" s="7">
        <v>0</v>
      </c>
    </row>
    <row r="121" spans="1:20" x14ac:dyDescent="0.25">
      <c r="A121" s="98"/>
      <c r="B121" s="105"/>
      <c r="C121" s="24" t="s">
        <v>10</v>
      </c>
      <c r="D121" s="3">
        <f t="shared" si="45"/>
        <v>0</v>
      </c>
      <c r="E121" s="6">
        <v>0</v>
      </c>
      <c r="F121" s="6">
        <v>0</v>
      </c>
      <c r="G121" s="6">
        <v>0</v>
      </c>
      <c r="H121" s="6">
        <v>0</v>
      </c>
      <c r="I121" s="6">
        <v>0</v>
      </c>
      <c r="J121" s="6">
        <v>0</v>
      </c>
      <c r="K121" s="6">
        <v>0</v>
      </c>
      <c r="L121" s="7">
        <v>0</v>
      </c>
      <c r="M121" s="7">
        <v>0</v>
      </c>
      <c r="N121" s="7">
        <v>0</v>
      </c>
      <c r="O121" s="7">
        <v>0</v>
      </c>
      <c r="P121" s="7">
        <v>0</v>
      </c>
      <c r="Q121" s="7">
        <v>0</v>
      </c>
      <c r="R121" s="7">
        <v>0</v>
      </c>
      <c r="S121" s="7">
        <v>0</v>
      </c>
      <c r="T121" s="7">
        <v>0</v>
      </c>
    </row>
    <row r="122" spans="1:20" x14ac:dyDescent="0.25">
      <c r="A122" s="98"/>
      <c r="B122" s="105"/>
      <c r="C122" s="24" t="s">
        <v>12</v>
      </c>
      <c r="D122" s="3">
        <f t="shared" si="45"/>
        <v>156526.40100000001</v>
      </c>
      <c r="E122" s="8">
        <v>0</v>
      </c>
      <c r="F122" s="8">
        <v>0</v>
      </c>
      <c r="G122" s="8">
        <v>0</v>
      </c>
      <c r="H122" s="8">
        <v>0</v>
      </c>
      <c r="I122" s="8">
        <v>0</v>
      </c>
      <c r="J122" s="8">
        <f>'ПРИЛОЖ 2'!N38</f>
        <v>75886</v>
      </c>
      <c r="K122" s="8">
        <f>'ПРИЛОЖ 2'!O38</f>
        <v>80640.400999999998</v>
      </c>
      <c r="L122" s="7">
        <f>'ПРИЛОЖ 2'!P38</f>
        <v>0</v>
      </c>
      <c r="M122" s="7">
        <f>'ПРИЛОЖ 2'!Q38</f>
        <v>0</v>
      </c>
      <c r="N122" s="7">
        <v>0</v>
      </c>
      <c r="O122" s="7">
        <v>0</v>
      </c>
      <c r="P122" s="7">
        <v>0</v>
      </c>
      <c r="Q122" s="7">
        <v>0</v>
      </c>
      <c r="R122" s="7">
        <v>0</v>
      </c>
      <c r="S122" s="7">
        <v>0</v>
      </c>
      <c r="T122" s="7">
        <v>0</v>
      </c>
    </row>
    <row r="123" spans="1:20" x14ac:dyDescent="0.25">
      <c r="A123" s="98"/>
      <c r="B123" s="105"/>
      <c r="C123" s="24" t="s">
        <v>11</v>
      </c>
      <c r="D123" s="3">
        <f t="shared" si="45"/>
        <v>0</v>
      </c>
      <c r="E123" s="6">
        <v>0</v>
      </c>
      <c r="F123" s="6">
        <v>0</v>
      </c>
      <c r="G123" s="6">
        <v>0</v>
      </c>
      <c r="H123" s="6">
        <v>0</v>
      </c>
      <c r="I123" s="6">
        <v>0</v>
      </c>
      <c r="J123" s="6">
        <v>0</v>
      </c>
      <c r="K123" s="6">
        <v>0</v>
      </c>
      <c r="L123" s="7">
        <v>0</v>
      </c>
      <c r="M123" s="7">
        <v>0</v>
      </c>
      <c r="N123" s="7">
        <v>0</v>
      </c>
      <c r="O123" s="7">
        <v>0</v>
      </c>
      <c r="P123" s="7">
        <v>0</v>
      </c>
      <c r="Q123" s="7">
        <v>0</v>
      </c>
      <c r="R123" s="7">
        <v>0</v>
      </c>
      <c r="S123" s="7">
        <v>0</v>
      </c>
      <c r="T123" s="7">
        <v>0</v>
      </c>
    </row>
    <row r="124" spans="1:20" ht="13.5" customHeight="1" x14ac:dyDescent="0.25">
      <c r="A124" s="98" t="s">
        <v>160</v>
      </c>
      <c r="B124" s="105" t="s">
        <v>170</v>
      </c>
      <c r="C124" s="26" t="s">
        <v>2</v>
      </c>
      <c r="D124" s="3">
        <f t="shared" si="45"/>
        <v>44468.400999999998</v>
      </c>
      <c r="E124" s="3">
        <f t="shared" ref="E124:O124" si="62">SUM(E125:E128)</f>
        <v>0</v>
      </c>
      <c r="F124" s="3">
        <f t="shared" si="62"/>
        <v>0</v>
      </c>
      <c r="G124" s="3">
        <f t="shared" si="62"/>
        <v>0</v>
      </c>
      <c r="H124" s="3">
        <f t="shared" si="62"/>
        <v>0</v>
      </c>
      <c r="I124" s="3">
        <f t="shared" si="62"/>
        <v>0</v>
      </c>
      <c r="J124" s="3">
        <f t="shared" si="62"/>
        <v>0</v>
      </c>
      <c r="K124" s="3">
        <f t="shared" si="62"/>
        <v>15833.401</v>
      </c>
      <c r="L124" s="4">
        <f t="shared" si="62"/>
        <v>15800</v>
      </c>
      <c r="M124" s="4">
        <f t="shared" si="62"/>
        <v>12835</v>
      </c>
      <c r="N124" s="4">
        <f t="shared" si="62"/>
        <v>0</v>
      </c>
      <c r="O124" s="4">
        <f t="shared" si="62"/>
        <v>0</v>
      </c>
      <c r="P124" s="4">
        <f t="shared" ref="P124:T124" si="63">SUM(P125:P128)</f>
        <v>0</v>
      </c>
      <c r="Q124" s="4">
        <f t="shared" si="63"/>
        <v>0</v>
      </c>
      <c r="R124" s="4">
        <f t="shared" si="63"/>
        <v>0</v>
      </c>
      <c r="S124" s="4">
        <f t="shared" si="63"/>
        <v>0</v>
      </c>
      <c r="T124" s="4">
        <f t="shared" si="63"/>
        <v>0</v>
      </c>
    </row>
    <row r="125" spans="1:20" x14ac:dyDescent="0.25">
      <c r="A125" s="98"/>
      <c r="B125" s="105"/>
      <c r="C125" s="24" t="s">
        <v>9</v>
      </c>
      <c r="D125" s="3">
        <f t="shared" si="45"/>
        <v>0</v>
      </c>
      <c r="E125" s="6">
        <v>0</v>
      </c>
      <c r="F125" s="6">
        <v>0</v>
      </c>
      <c r="G125" s="6">
        <v>0</v>
      </c>
      <c r="H125" s="6">
        <v>0</v>
      </c>
      <c r="I125" s="6">
        <v>0</v>
      </c>
      <c r="J125" s="6">
        <v>0</v>
      </c>
      <c r="K125" s="6">
        <v>0</v>
      </c>
      <c r="L125" s="7">
        <v>0</v>
      </c>
      <c r="M125" s="7">
        <v>0</v>
      </c>
      <c r="N125" s="7">
        <v>0</v>
      </c>
      <c r="O125" s="7">
        <v>0</v>
      </c>
      <c r="P125" s="7">
        <v>0</v>
      </c>
      <c r="Q125" s="7">
        <v>0</v>
      </c>
      <c r="R125" s="7">
        <v>0</v>
      </c>
      <c r="S125" s="7">
        <v>0</v>
      </c>
      <c r="T125" s="7">
        <v>0</v>
      </c>
    </row>
    <row r="126" spans="1:20" ht="18" customHeight="1" x14ac:dyDescent="0.25">
      <c r="A126" s="98"/>
      <c r="B126" s="105"/>
      <c r="C126" s="24" t="s">
        <v>10</v>
      </c>
      <c r="D126" s="3">
        <f t="shared" si="45"/>
        <v>0</v>
      </c>
      <c r="E126" s="6">
        <v>0</v>
      </c>
      <c r="F126" s="6">
        <v>0</v>
      </c>
      <c r="G126" s="6">
        <v>0</v>
      </c>
      <c r="H126" s="6">
        <v>0</v>
      </c>
      <c r="I126" s="6">
        <v>0</v>
      </c>
      <c r="J126" s="6">
        <v>0</v>
      </c>
      <c r="K126" s="6">
        <v>0</v>
      </c>
      <c r="L126" s="7">
        <v>0</v>
      </c>
      <c r="M126" s="7">
        <v>0</v>
      </c>
      <c r="N126" s="7">
        <v>0</v>
      </c>
      <c r="O126" s="7">
        <v>0</v>
      </c>
      <c r="P126" s="7">
        <v>0</v>
      </c>
      <c r="Q126" s="7">
        <v>0</v>
      </c>
      <c r="R126" s="7">
        <v>0</v>
      </c>
      <c r="S126" s="7">
        <v>0</v>
      </c>
      <c r="T126" s="7">
        <v>0</v>
      </c>
    </row>
    <row r="127" spans="1:20" x14ac:dyDescent="0.25">
      <c r="A127" s="98"/>
      <c r="B127" s="105"/>
      <c r="C127" s="24" t="s">
        <v>12</v>
      </c>
      <c r="D127" s="3">
        <f t="shared" si="45"/>
        <v>44468.400999999998</v>
      </c>
      <c r="E127" s="8">
        <v>0</v>
      </c>
      <c r="F127" s="8">
        <v>0</v>
      </c>
      <c r="G127" s="8">
        <f>'ПРИЛОЖ 2'!K68</f>
        <v>0</v>
      </c>
      <c r="H127" s="8">
        <v>0</v>
      </c>
      <c r="I127" s="8">
        <v>0</v>
      </c>
      <c r="J127" s="8">
        <f>'ПРИЛОЖ 2'!N39</f>
        <v>0</v>
      </c>
      <c r="K127" s="8">
        <f>'ПРИЛОЖ 2'!O39</f>
        <v>15833.401</v>
      </c>
      <c r="L127" s="7">
        <f>'ПРИЛОЖ 2'!P39</f>
        <v>15800</v>
      </c>
      <c r="M127" s="7">
        <f>'ПРИЛОЖ 2'!Q39</f>
        <v>12835</v>
      </c>
      <c r="N127" s="7">
        <f>'ПРИЛОЖ 2'!R68</f>
        <v>0</v>
      </c>
      <c r="O127" s="7">
        <f>'ПРИЛОЖ 2'!S68</f>
        <v>0</v>
      </c>
      <c r="P127" s="7">
        <f>'ПРИЛОЖ 2'!T68</f>
        <v>0</v>
      </c>
      <c r="Q127" s="7">
        <f>'ПРИЛОЖ 2'!U68</f>
        <v>0</v>
      </c>
      <c r="R127" s="7">
        <f>'ПРИЛОЖ 2'!V68</f>
        <v>0</v>
      </c>
      <c r="S127" s="7">
        <f>'ПРИЛОЖ 2'!W68</f>
        <v>0</v>
      </c>
      <c r="T127" s="7">
        <f>'ПРИЛОЖ 2'!X68</f>
        <v>0</v>
      </c>
    </row>
    <row r="128" spans="1:20" x14ac:dyDescent="0.25">
      <c r="A128" s="98"/>
      <c r="B128" s="105"/>
      <c r="C128" s="24" t="s">
        <v>11</v>
      </c>
      <c r="D128" s="3">
        <f t="shared" si="45"/>
        <v>0</v>
      </c>
      <c r="E128" s="6">
        <v>0</v>
      </c>
      <c r="F128" s="6">
        <v>0</v>
      </c>
      <c r="G128" s="6">
        <v>0</v>
      </c>
      <c r="H128" s="6">
        <v>0</v>
      </c>
      <c r="I128" s="6">
        <v>0</v>
      </c>
      <c r="J128" s="6">
        <v>0</v>
      </c>
      <c r="K128" s="6">
        <v>0</v>
      </c>
      <c r="L128" s="7">
        <v>0</v>
      </c>
      <c r="M128" s="7">
        <v>0</v>
      </c>
      <c r="N128" s="7">
        <v>0</v>
      </c>
      <c r="O128" s="7">
        <v>0</v>
      </c>
      <c r="P128" s="7">
        <v>0</v>
      </c>
      <c r="Q128" s="7">
        <v>0</v>
      </c>
      <c r="R128" s="7">
        <v>0</v>
      </c>
      <c r="S128" s="7">
        <v>0</v>
      </c>
      <c r="T128" s="7">
        <v>0</v>
      </c>
    </row>
    <row r="129" spans="1:20" ht="16.7" customHeight="1" x14ac:dyDescent="0.25">
      <c r="A129" s="98" t="s">
        <v>192</v>
      </c>
      <c r="B129" s="99" t="s">
        <v>195</v>
      </c>
      <c r="C129" s="26" t="s">
        <v>2</v>
      </c>
      <c r="D129" s="3">
        <f t="shared" si="45"/>
        <v>109460.90342</v>
      </c>
      <c r="E129" s="3">
        <f t="shared" ref="E129:O129" si="64">SUM(E130:E133)</f>
        <v>0</v>
      </c>
      <c r="F129" s="3">
        <f t="shared" si="64"/>
        <v>0</v>
      </c>
      <c r="G129" s="3">
        <f t="shared" si="64"/>
        <v>0</v>
      </c>
      <c r="H129" s="3">
        <f t="shared" si="64"/>
        <v>0</v>
      </c>
      <c r="I129" s="3">
        <f t="shared" si="64"/>
        <v>0</v>
      </c>
      <c r="J129" s="3">
        <f t="shared" si="64"/>
        <v>0</v>
      </c>
      <c r="K129" s="3">
        <f t="shared" si="64"/>
        <v>0</v>
      </c>
      <c r="L129" s="4">
        <f t="shared" si="64"/>
        <v>62659.30315</v>
      </c>
      <c r="M129" s="4">
        <f t="shared" si="64"/>
        <v>46801.600270000003</v>
      </c>
      <c r="N129" s="4">
        <f t="shared" si="64"/>
        <v>0</v>
      </c>
      <c r="O129" s="4">
        <f t="shared" si="64"/>
        <v>0</v>
      </c>
      <c r="P129" s="4">
        <f t="shared" ref="P129:T129" si="65">SUM(P130:P133)</f>
        <v>0</v>
      </c>
      <c r="Q129" s="4">
        <f t="shared" si="65"/>
        <v>0</v>
      </c>
      <c r="R129" s="4">
        <f t="shared" si="65"/>
        <v>0</v>
      </c>
      <c r="S129" s="4">
        <f t="shared" si="65"/>
        <v>0</v>
      </c>
      <c r="T129" s="4">
        <f t="shared" si="65"/>
        <v>0</v>
      </c>
    </row>
    <row r="130" spans="1:20" x14ac:dyDescent="0.25">
      <c r="A130" s="98"/>
      <c r="B130" s="105"/>
      <c r="C130" s="24" t="s">
        <v>9</v>
      </c>
      <c r="D130" s="3">
        <f t="shared" si="45"/>
        <v>0</v>
      </c>
      <c r="E130" s="6">
        <v>0</v>
      </c>
      <c r="F130" s="6">
        <v>0</v>
      </c>
      <c r="G130" s="6">
        <v>0</v>
      </c>
      <c r="H130" s="6">
        <v>0</v>
      </c>
      <c r="I130" s="6">
        <v>0</v>
      </c>
      <c r="J130" s="6">
        <v>0</v>
      </c>
      <c r="K130" s="6">
        <v>0</v>
      </c>
      <c r="L130" s="7">
        <v>0</v>
      </c>
      <c r="M130" s="7">
        <v>0</v>
      </c>
      <c r="N130" s="7">
        <v>0</v>
      </c>
      <c r="O130" s="7">
        <v>0</v>
      </c>
      <c r="P130" s="7">
        <v>0</v>
      </c>
      <c r="Q130" s="7">
        <v>0</v>
      </c>
      <c r="R130" s="7">
        <v>0</v>
      </c>
      <c r="S130" s="7">
        <v>0</v>
      </c>
      <c r="T130" s="7">
        <v>0</v>
      </c>
    </row>
    <row r="131" spans="1:20" x14ac:dyDescent="0.25">
      <c r="A131" s="98"/>
      <c r="B131" s="105"/>
      <c r="C131" s="24" t="s">
        <v>10</v>
      </c>
      <c r="D131" s="3">
        <f t="shared" si="45"/>
        <v>0</v>
      </c>
      <c r="E131" s="6">
        <v>0</v>
      </c>
      <c r="F131" s="6">
        <v>0</v>
      </c>
      <c r="G131" s="6">
        <v>0</v>
      </c>
      <c r="H131" s="6">
        <v>0</v>
      </c>
      <c r="I131" s="6">
        <v>0</v>
      </c>
      <c r="J131" s="6">
        <v>0</v>
      </c>
      <c r="K131" s="6">
        <v>0</v>
      </c>
      <c r="L131" s="7">
        <v>0</v>
      </c>
      <c r="M131" s="7">
        <v>0</v>
      </c>
      <c r="N131" s="7">
        <v>0</v>
      </c>
      <c r="O131" s="7">
        <v>0</v>
      </c>
      <c r="P131" s="7">
        <v>0</v>
      </c>
      <c r="Q131" s="7">
        <v>0</v>
      </c>
      <c r="R131" s="7">
        <v>0</v>
      </c>
      <c r="S131" s="7">
        <v>0</v>
      </c>
      <c r="T131" s="7">
        <v>0</v>
      </c>
    </row>
    <row r="132" spans="1:20" x14ac:dyDescent="0.25">
      <c r="A132" s="98"/>
      <c r="B132" s="105"/>
      <c r="C132" s="24" t="s">
        <v>12</v>
      </c>
      <c r="D132" s="3">
        <f t="shared" si="45"/>
        <v>109460.90342</v>
      </c>
      <c r="E132" s="8">
        <v>0</v>
      </c>
      <c r="F132" s="8">
        <v>0</v>
      </c>
      <c r="G132" s="8">
        <f>'ПРИЛОЖ 2'!K73</f>
        <v>0</v>
      </c>
      <c r="H132" s="8">
        <v>0</v>
      </c>
      <c r="I132" s="8">
        <v>0</v>
      </c>
      <c r="J132" s="8">
        <v>0</v>
      </c>
      <c r="K132" s="8">
        <f>'ПРИЛОЖ 2'!O40</f>
        <v>0</v>
      </c>
      <c r="L132" s="7">
        <f>'ПРИЛОЖ 2'!P40</f>
        <v>62659.30315</v>
      </c>
      <c r="M132" s="7">
        <f>'ПРИЛОЖ 2'!Q40</f>
        <v>46801.600270000003</v>
      </c>
      <c r="N132" s="7">
        <f>'ПРИЛОЖ 2'!R73</f>
        <v>0</v>
      </c>
      <c r="O132" s="7">
        <f>'ПРИЛОЖ 2'!S73</f>
        <v>0</v>
      </c>
      <c r="P132" s="7">
        <f>'ПРИЛОЖ 2'!T73</f>
        <v>0</v>
      </c>
      <c r="Q132" s="7">
        <f>'ПРИЛОЖ 2'!U73</f>
        <v>0</v>
      </c>
      <c r="R132" s="7">
        <f>'ПРИЛОЖ 2'!V73</f>
        <v>0</v>
      </c>
      <c r="S132" s="7">
        <f>'ПРИЛОЖ 2'!W73</f>
        <v>0</v>
      </c>
      <c r="T132" s="7">
        <f>'ПРИЛОЖ 2'!X73</f>
        <v>0</v>
      </c>
    </row>
    <row r="133" spans="1:20" x14ac:dyDescent="0.25">
      <c r="A133" s="98"/>
      <c r="B133" s="105"/>
      <c r="C133" s="24" t="s">
        <v>11</v>
      </c>
      <c r="D133" s="3">
        <f t="shared" si="45"/>
        <v>0</v>
      </c>
      <c r="E133" s="6">
        <v>0</v>
      </c>
      <c r="F133" s="6">
        <v>0</v>
      </c>
      <c r="G133" s="6">
        <v>0</v>
      </c>
      <c r="H133" s="6">
        <v>0</v>
      </c>
      <c r="I133" s="6">
        <v>0</v>
      </c>
      <c r="J133" s="6">
        <v>0</v>
      </c>
      <c r="K133" s="6">
        <v>0</v>
      </c>
      <c r="L133" s="7">
        <v>0</v>
      </c>
      <c r="M133" s="7">
        <v>0</v>
      </c>
      <c r="N133" s="7">
        <v>0</v>
      </c>
      <c r="O133" s="7">
        <v>0</v>
      </c>
      <c r="P133" s="7">
        <v>0</v>
      </c>
      <c r="Q133" s="7">
        <v>0</v>
      </c>
      <c r="R133" s="7">
        <v>0</v>
      </c>
      <c r="S133" s="7">
        <v>0</v>
      </c>
      <c r="T133" s="7">
        <v>0</v>
      </c>
    </row>
    <row r="134" spans="1:20" ht="17.25" customHeight="1" x14ac:dyDescent="0.25">
      <c r="A134" s="98" t="s">
        <v>194</v>
      </c>
      <c r="B134" s="99" t="s">
        <v>212</v>
      </c>
      <c r="C134" s="26" t="s">
        <v>2</v>
      </c>
      <c r="D134" s="3">
        <f t="shared" si="45"/>
        <v>0</v>
      </c>
      <c r="E134" s="3">
        <f t="shared" ref="E134:O134" si="66">SUM(E135:E138)</f>
        <v>0</v>
      </c>
      <c r="F134" s="3">
        <f t="shared" si="66"/>
        <v>0</v>
      </c>
      <c r="G134" s="3">
        <f t="shared" si="66"/>
        <v>0</v>
      </c>
      <c r="H134" s="3">
        <f t="shared" si="66"/>
        <v>0</v>
      </c>
      <c r="I134" s="3">
        <f t="shared" si="66"/>
        <v>0</v>
      </c>
      <c r="J134" s="3">
        <f t="shared" si="66"/>
        <v>0</v>
      </c>
      <c r="K134" s="3">
        <f t="shared" si="66"/>
        <v>0</v>
      </c>
      <c r="L134" s="4">
        <f t="shared" si="66"/>
        <v>0</v>
      </c>
      <c r="M134" s="4">
        <f t="shared" si="66"/>
        <v>0</v>
      </c>
      <c r="N134" s="4">
        <f t="shared" si="66"/>
        <v>0</v>
      </c>
      <c r="O134" s="4">
        <f t="shared" si="66"/>
        <v>0</v>
      </c>
      <c r="P134" s="4">
        <f t="shared" ref="P134:T134" si="67">SUM(P135:P138)</f>
        <v>0</v>
      </c>
      <c r="Q134" s="4">
        <f t="shared" si="67"/>
        <v>0</v>
      </c>
      <c r="R134" s="4">
        <f t="shared" si="67"/>
        <v>0</v>
      </c>
      <c r="S134" s="4">
        <f t="shared" si="67"/>
        <v>0</v>
      </c>
      <c r="T134" s="4">
        <f t="shared" si="67"/>
        <v>0</v>
      </c>
    </row>
    <row r="135" spans="1:20" x14ac:dyDescent="0.25">
      <c r="A135" s="98"/>
      <c r="B135" s="105"/>
      <c r="C135" s="24" t="s">
        <v>9</v>
      </c>
      <c r="D135" s="3">
        <f t="shared" si="45"/>
        <v>0</v>
      </c>
      <c r="E135" s="6">
        <v>0</v>
      </c>
      <c r="F135" s="6">
        <v>0</v>
      </c>
      <c r="G135" s="6">
        <v>0</v>
      </c>
      <c r="H135" s="6">
        <v>0</v>
      </c>
      <c r="I135" s="6">
        <v>0</v>
      </c>
      <c r="J135" s="6">
        <v>0</v>
      </c>
      <c r="K135" s="6">
        <v>0</v>
      </c>
      <c r="L135" s="7">
        <v>0</v>
      </c>
      <c r="M135" s="7">
        <v>0</v>
      </c>
      <c r="N135" s="7">
        <v>0</v>
      </c>
      <c r="O135" s="7">
        <v>0</v>
      </c>
      <c r="P135" s="7">
        <v>0</v>
      </c>
      <c r="Q135" s="7">
        <v>0</v>
      </c>
      <c r="R135" s="7">
        <v>0</v>
      </c>
      <c r="S135" s="7">
        <v>0</v>
      </c>
      <c r="T135" s="7">
        <v>0</v>
      </c>
    </row>
    <row r="136" spans="1:20" x14ac:dyDescent="0.25">
      <c r="A136" s="98"/>
      <c r="B136" s="105"/>
      <c r="C136" s="24" t="s">
        <v>10</v>
      </c>
      <c r="D136" s="3">
        <f t="shared" si="45"/>
        <v>0</v>
      </c>
      <c r="E136" s="6">
        <v>0</v>
      </c>
      <c r="F136" s="6">
        <v>0</v>
      </c>
      <c r="G136" s="6">
        <v>0</v>
      </c>
      <c r="H136" s="6">
        <v>0</v>
      </c>
      <c r="I136" s="6">
        <v>0</v>
      </c>
      <c r="J136" s="6">
        <v>0</v>
      </c>
      <c r="K136" s="6">
        <v>0</v>
      </c>
      <c r="L136" s="7">
        <v>0</v>
      </c>
      <c r="M136" s="7">
        <v>0</v>
      </c>
      <c r="N136" s="7">
        <v>0</v>
      </c>
      <c r="O136" s="7">
        <v>0</v>
      </c>
      <c r="P136" s="7">
        <v>0</v>
      </c>
      <c r="Q136" s="7">
        <v>0</v>
      </c>
      <c r="R136" s="7">
        <v>0</v>
      </c>
      <c r="S136" s="7">
        <v>0</v>
      </c>
      <c r="T136" s="7">
        <v>0</v>
      </c>
    </row>
    <row r="137" spans="1:20" x14ac:dyDescent="0.25">
      <c r="A137" s="98"/>
      <c r="B137" s="105"/>
      <c r="C137" s="24" t="s">
        <v>12</v>
      </c>
      <c r="D137" s="3">
        <f t="shared" si="45"/>
        <v>0</v>
      </c>
      <c r="E137" s="8">
        <v>0</v>
      </c>
      <c r="F137" s="8">
        <v>0</v>
      </c>
      <c r="G137" s="8">
        <f>'ПРИЛОЖ 2'!K78</f>
        <v>0</v>
      </c>
      <c r="H137" s="8">
        <v>0</v>
      </c>
      <c r="I137" s="8">
        <v>0</v>
      </c>
      <c r="J137" s="8">
        <v>0</v>
      </c>
      <c r="K137" s="8">
        <f>'ПРИЛОЖ 2'!O41</f>
        <v>0</v>
      </c>
      <c r="L137" s="7">
        <f>'ПРИЛОЖ 2'!P78</f>
        <v>0</v>
      </c>
      <c r="M137" s="7">
        <f>'ПРИЛОЖ 2'!Q78</f>
        <v>0</v>
      </c>
      <c r="N137" s="7">
        <f>'ПРИЛОЖ 2'!R78</f>
        <v>0</v>
      </c>
      <c r="O137" s="7">
        <f>'ПРИЛОЖ 2'!S78</f>
        <v>0</v>
      </c>
      <c r="P137" s="7">
        <f>'ПРИЛОЖ 2'!T78</f>
        <v>0</v>
      </c>
      <c r="Q137" s="7">
        <f>'ПРИЛОЖ 2'!U78</f>
        <v>0</v>
      </c>
      <c r="R137" s="7">
        <f>'ПРИЛОЖ 2'!V78</f>
        <v>0</v>
      </c>
      <c r="S137" s="7">
        <f>'ПРИЛОЖ 2'!W78</f>
        <v>0</v>
      </c>
      <c r="T137" s="7">
        <f>'ПРИЛОЖ 2'!X78</f>
        <v>0</v>
      </c>
    </row>
    <row r="138" spans="1:20" x14ac:dyDescent="0.25">
      <c r="A138" s="98"/>
      <c r="B138" s="105"/>
      <c r="C138" s="24" t="s">
        <v>11</v>
      </c>
      <c r="D138" s="3">
        <f t="shared" si="45"/>
        <v>0</v>
      </c>
      <c r="E138" s="6">
        <v>0</v>
      </c>
      <c r="F138" s="6">
        <v>0</v>
      </c>
      <c r="G138" s="6">
        <v>0</v>
      </c>
      <c r="H138" s="6">
        <v>0</v>
      </c>
      <c r="I138" s="6">
        <v>0</v>
      </c>
      <c r="J138" s="6">
        <v>0</v>
      </c>
      <c r="K138" s="6">
        <v>0</v>
      </c>
      <c r="L138" s="7">
        <v>0</v>
      </c>
      <c r="M138" s="7">
        <v>0</v>
      </c>
      <c r="N138" s="7">
        <v>0</v>
      </c>
      <c r="O138" s="7">
        <v>0</v>
      </c>
      <c r="P138" s="7">
        <v>0</v>
      </c>
      <c r="Q138" s="7">
        <v>0</v>
      </c>
      <c r="R138" s="7">
        <v>0</v>
      </c>
      <c r="S138" s="7">
        <v>0</v>
      </c>
      <c r="T138" s="7">
        <v>0</v>
      </c>
    </row>
    <row r="139" spans="1:20" ht="23.65" customHeight="1" x14ac:dyDescent="0.25">
      <c r="A139" s="98" t="s">
        <v>197</v>
      </c>
      <c r="B139" s="99" t="s">
        <v>211</v>
      </c>
      <c r="C139" s="26" t="s">
        <v>2</v>
      </c>
      <c r="D139" s="3">
        <f t="shared" si="45"/>
        <v>6725.4179999999997</v>
      </c>
      <c r="E139" s="3">
        <f t="shared" ref="E139:O139" si="68">SUM(E140:E143)</f>
        <v>0</v>
      </c>
      <c r="F139" s="3">
        <f t="shared" si="68"/>
        <v>0</v>
      </c>
      <c r="G139" s="3">
        <f t="shared" si="68"/>
        <v>0</v>
      </c>
      <c r="H139" s="3">
        <f t="shared" si="68"/>
        <v>0</v>
      </c>
      <c r="I139" s="3">
        <f t="shared" si="68"/>
        <v>0</v>
      </c>
      <c r="J139" s="3">
        <f t="shared" si="68"/>
        <v>0</v>
      </c>
      <c r="K139" s="3">
        <f t="shared" si="68"/>
        <v>6725.4179999999997</v>
      </c>
      <c r="L139" s="4">
        <f t="shared" si="68"/>
        <v>0</v>
      </c>
      <c r="M139" s="4">
        <f t="shared" si="68"/>
        <v>0</v>
      </c>
      <c r="N139" s="4">
        <f t="shared" si="68"/>
        <v>0</v>
      </c>
      <c r="O139" s="4">
        <f t="shared" si="68"/>
        <v>0</v>
      </c>
      <c r="P139" s="4">
        <f t="shared" ref="P139:T139" si="69">SUM(P140:P143)</f>
        <v>0</v>
      </c>
      <c r="Q139" s="4">
        <f t="shared" si="69"/>
        <v>0</v>
      </c>
      <c r="R139" s="4">
        <f t="shared" si="69"/>
        <v>0</v>
      </c>
      <c r="S139" s="4">
        <f t="shared" si="69"/>
        <v>0</v>
      </c>
      <c r="T139" s="4">
        <f t="shared" si="69"/>
        <v>0</v>
      </c>
    </row>
    <row r="140" spans="1:20" x14ac:dyDescent="0.25">
      <c r="A140" s="98"/>
      <c r="B140" s="105"/>
      <c r="C140" s="24" t="s">
        <v>9</v>
      </c>
      <c r="D140" s="3">
        <f t="shared" si="45"/>
        <v>0</v>
      </c>
      <c r="E140" s="6">
        <v>0</v>
      </c>
      <c r="F140" s="6">
        <v>0</v>
      </c>
      <c r="G140" s="6">
        <v>0</v>
      </c>
      <c r="H140" s="6">
        <v>0</v>
      </c>
      <c r="I140" s="6">
        <v>0</v>
      </c>
      <c r="J140" s="6">
        <v>0</v>
      </c>
      <c r="K140" s="6">
        <v>0</v>
      </c>
      <c r="L140" s="7">
        <v>0</v>
      </c>
      <c r="M140" s="7">
        <v>0</v>
      </c>
      <c r="N140" s="7">
        <v>0</v>
      </c>
      <c r="O140" s="7">
        <v>0</v>
      </c>
      <c r="P140" s="7">
        <v>0</v>
      </c>
      <c r="Q140" s="7">
        <v>0</v>
      </c>
      <c r="R140" s="7">
        <v>0</v>
      </c>
      <c r="S140" s="7">
        <v>0</v>
      </c>
      <c r="T140" s="7">
        <v>0</v>
      </c>
    </row>
    <row r="141" spans="1:20" x14ac:dyDescent="0.25">
      <c r="A141" s="98"/>
      <c r="B141" s="105"/>
      <c r="C141" s="24" t="s">
        <v>10</v>
      </c>
      <c r="D141" s="3">
        <f t="shared" si="45"/>
        <v>0</v>
      </c>
      <c r="E141" s="6">
        <v>0</v>
      </c>
      <c r="F141" s="6">
        <v>0</v>
      </c>
      <c r="G141" s="6">
        <v>0</v>
      </c>
      <c r="H141" s="6">
        <v>0</v>
      </c>
      <c r="I141" s="6">
        <v>0</v>
      </c>
      <c r="J141" s="6">
        <v>0</v>
      </c>
      <c r="K141" s="6">
        <v>0</v>
      </c>
      <c r="L141" s="7">
        <v>0</v>
      </c>
      <c r="M141" s="7">
        <v>0</v>
      </c>
      <c r="N141" s="7">
        <v>0</v>
      </c>
      <c r="O141" s="7">
        <v>0</v>
      </c>
      <c r="P141" s="7">
        <v>0</v>
      </c>
      <c r="Q141" s="7">
        <v>0</v>
      </c>
      <c r="R141" s="7">
        <v>0</v>
      </c>
      <c r="S141" s="7">
        <v>0</v>
      </c>
      <c r="T141" s="7">
        <v>0</v>
      </c>
    </row>
    <row r="142" spans="1:20" x14ac:dyDescent="0.25">
      <c r="A142" s="98"/>
      <c r="B142" s="105"/>
      <c r="C142" s="24" t="s">
        <v>12</v>
      </c>
      <c r="D142" s="3">
        <f t="shared" si="45"/>
        <v>6725.4179999999997</v>
      </c>
      <c r="E142" s="8">
        <v>0</v>
      </c>
      <c r="F142" s="8">
        <v>0</v>
      </c>
      <c r="G142" s="8">
        <f>'ПРИЛОЖ 2'!K83</f>
        <v>0</v>
      </c>
      <c r="H142" s="8">
        <v>0</v>
      </c>
      <c r="I142" s="8">
        <v>0</v>
      </c>
      <c r="J142" s="8">
        <v>0</v>
      </c>
      <c r="K142" s="8">
        <f>'ПРИЛОЖ 2'!O42</f>
        <v>6725.4179999999997</v>
      </c>
      <c r="L142" s="7">
        <f>'ПРИЛОЖ 2'!P83</f>
        <v>0</v>
      </c>
      <c r="M142" s="7">
        <f>'ПРИЛОЖ 2'!Q83</f>
        <v>0</v>
      </c>
      <c r="N142" s="7">
        <f>'ПРИЛОЖ 2'!R83</f>
        <v>0</v>
      </c>
      <c r="O142" s="7">
        <f>'ПРИЛОЖ 2'!S83</f>
        <v>0</v>
      </c>
      <c r="P142" s="7">
        <f>'ПРИЛОЖ 2'!T83</f>
        <v>0</v>
      </c>
      <c r="Q142" s="7">
        <f>'ПРИЛОЖ 2'!U83</f>
        <v>0</v>
      </c>
      <c r="R142" s="7">
        <f>'ПРИЛОЖ 2'!V83</f>
        <v>0</v>
      </c>
      <c r="S142" s="7">
        <f>'ПРИЛОЖ 2'!W83</f>
        <v>0</v>
      </c>
      <c r="T142" s="7">
        <f>'ПРИЛОЖ 2'!X83</f>
        <v>0</v>
      </c>
    </row>
    <row r="143" spans="1:20" ht="44.25" customHeight="1" x14ac:dyDescent="0.25">
      <c r="A143" s="98"/>
      <c r="B143" s="105"/>
      <c r="C143" s="24" t="s">
        <v>11</v>
      </c>
      <c r="D143" s="3">
        <f t="shared" si="45"/>
        <v>0</v>
      </c>
      <c r="E143" s="6">
        <v>0</v>
      </c>
      <c r="F143" s="6">
        <v>0</v>
      </c>
      <c r="G143" s="6">
        <v>0</v>
      </c>
      <c r="H143" s="6">
        <v>0</v>
      </c>
      <c r="I143" s="6">
        <v>0</v>
      </c>
      <c r="J143" s="6">
        <v>0</v>
      </c>
      <c r="K143" s="6">
        <v>0</v>
      </c>
      <c r="L143" s="7">
        <v>0</v>
      </c>
      <c r="M143" s="7">
        <v>0</v>
      </c>
      <c r="N143" s="7">
        <v>0</v>
      </c>
      <c r="O143" s="7">
        <v>0</v>
      </c>
      <c r="P143" s="7">
        <v>0</v>
      </c>
      <c r="Q143" s="7">
        <v>0</v>
      </c>
      <c r="R143" s="7">
        <v>0</v>
      </c>
      <c r="S143" s="7">
        <v>0</v>
      </c>
      <c r="T143" s="7">
        <v>0</v>
      </c>
    </row>
    <row r="144" spans="1:20" ht="17.25" customHeight="1" x14ac:dyDescent="0.25">
      <c r="A144" s="98" t="s">
        <v>206</v>
      </c>
      <c r="B144" s="99" t="s">
        <v>209</v>
      </c>
      <c r="C144" s="26" t="s">
        <v>2</v>
      </c>
      <c r="D144" s="3">
        <f t="shared" si="45"/>
        <v>29198.13854</v>
      </c>
      <c r="E144" s="3">
        <f t="shared" ref="E144:O144" si="70">SUM(E145:E148)</f>
        <v>0</v>
      </c>
      <c r="F144" s="3">
        <f t="shared" si="70"/>
        <v>0</v>
      </c>
      <c r="G144" s="3">
        <f t="shared" si="70"/>
        <v>0</v>
      </c>
      <c r="H144" s="3">
        <f t="shared" si="70"/>
        <v>0</v>
      </c>
      <c r="I144" s="3">
        <f t="shared" si="70"/>
        <v>0</v>
      </c>
      <c r="J144" s="3">
        <f t="shared" si="70"/>
        <v>0</v>
      </c>
      <c r="K144" s="3">
        <f t="shared" si="70"/>
        <v>2998.991</v>
      </c>
      <c r="L144" s="4">
        <f t="shared" si="70"/>
        <v>26199.147540000002</v>
      </c>
      <c r="M144" s="4">
        <f t="shared" si="70"/>
        <v>0</v>
      </c>
      <c r="N144" s="4">
        <f t="shared" si="70"/>
        <v>0</v>
      </c>
      <c r="O144" s="4">
        <f t="shared" si="70"/>
        <v>0</v>
      </c>
      <c r="P144" s="4">
        <f t="shared" ref="P144:T144" si="71">SUM(P145:P148)</f>
        <v>0</v>
      </c>
      <c r="Q144" s="4">
        <f t="shared" si="71"/>
        <v>0</v>
      </c>
      <c r="R144" s="4">
        <f t="shared" si="71"/>
        <v>0</v>
      </c>
      <c r="S144" s="4">
        <f t="shared" si="71"/>
        <v>0</v>
      </c>
      <c r="T144" s="4">
        <f t="shared" si="71"/>
        <v>0</v>
      </c>
    </row>
    <row r="145" spans="1:20" x14ac:dyDescent="0.25">
      <c r="A145" s="98"/>
      <c r="B145" s="105"/>
      <c r="C145" s="24" t="s">
        <v>9</v>
      </c>
      <c r="D145" s="3">
        <f t="shared" si="45"/>
        <v>0</v>
      </c>
      <c r="E145" s="6">
        <v>0</v>
      </c>
      <c r="F145" s="6">
        <v>0</v>
      </c>
      <c r="G145" s="6">
        <v>0</v>
      </c>
      <c r="H145" s="6">
        <v>0</v>
      </c>
      <c r="I145" s="6">
        <v>0</v>
      </c>
      <c r="J145" s="6">
        <v>0</v>
      </c>
      <c r="K145" s="6">
        <v>0</v>
      </c>
      <c r="L145" s="7">
        <v>0</v>
      </c>
      <c r="M145" s="7">
        <v>0</v>
      </c>
      <c r="N145" s="7">
        <v>0</v>
      </c>
      <c r="O145" s="7">
        <v>0</v>
      </c>
      <c r="P145" s="7">
        <v>0</v>
      </c>
      <c r="Q145" s="7">
        <v>0</v>
      </c>
      <c r="R145" s="7">
        <v>0</v>
      </c>
      <c r="S145" s="7">
        <v>0</v>
      </c>
      <c r="T145" s="7">
        <v>0</v>
      </c>
    </row>
    <row r="146" spans="1:20" x14ac:dyDescent="0.25">
      <c r="A146" s="98"/>
      <c r="B146" s="105"/>
      <c r="C146" s="24" t="s">
        <v>10</v>
      </c>
      <c r="D146" s="3">
        <f t="shared" si="45"/>
        <v>0</v>
      </c>
      <c r="E146" s="6">
        <v>0</v>
      </c>
      <c r="F146" s="6">
        <v>0</v>
      </c>
      <c r="G146" s="6">
        <v>0</v>
      </c>
      <c r="H146" s="6">
        <v>0</v>
      </c>
      <c r="I146" s="6">
        <v>0</v>
      </c>
      <c r="J146" s="6">
        <v>0</v>
      </c>
      <c r="K146" s="6">
        <v>0</v>
      </c>
      <c r="L146" s="7">
        <v>0</v>
      </c>
      <c r="M146" s="7">
        <v>0</v>
      </c>
      <c r="N146" s="7">
        <v>0</v>
      </c>
      <c r="O146" s="7">
        <v>0</v>
      </c>
      <c r="P146" s="7">
        <v>0</v>
      </c>
      <c r="Q146" s="7">
        <v>0</v>
      </c>
      <c r="R146" s="7">
        <v>0</v>
      </c>
      <c r="S146" s="7">
        <v>0</v>
      </c>
      <c r="T146" s="7">
        <v>0</v>
      </c>
    </row>
    <row r="147" spans="1:20" x14ac:dyDescent="0.25">
      <c r="A147" s="98"/>
      <c r="B147" s="105"/>
      <c r="C147" s="24" t="s">
        <v>12</v>
      </c>
      <c r="D147" s="3">
        <f t="shared" si="45"/>
        <v>29198.13854</v>
      </c>
      <c r="E147" s="8">
        <v>0</v>
      </c>
      <c r="F147" s="8">
        <v>0</v>
      </c>
      <c r="G147" s="8">
        <f>'ПРИЛОЖ 2'!K88</f>
        <v>0</v>
      </c>
      <c r="H147" s="8">
        <v>0</v>
      </c>
      <c r="I147" s="8">
        <v>0</v>
      </c>
      <c r="J147" s="8">
        <v>0</v>
      </c>
      <c r="K147" s="8">
        <f>'ПРИЛОЖ 2'!O43</f>
        <v>2998.991</v>
      </c>
      <c r="L147" s="7">
        <f>'ПРИЛОЖ 2'!P43</f>
        <v>26199.147540000002</v>
      </c>
      <c r="M147" s="7">
        <f>'ПРИЛОЖ 2'!Q88</f>
        <v>0</v>
      </c>
      <c r="N147" s="7">
        <f>'ПРИЛОЖ 2'!R88</f>
        <v>0</v>
      </c>
      <c r="O147" s="7">
        <f>'ПРИЛОЖ 2'!S88</f>
        <v>0</v>
      </c>
      <c r="P147" s="7">
        <f>'ПРИЛОЖ 2'!T88</f>
        <v>0</v>
      </c>
      <c r="Q147" s="7">
        <f>'ПРИЛОЖ 2'!U88</f>
        <v>0</v>
      </c>
      <c r="R147" s="7">
        <f>'ПРИЛОЖ 2'!V88</f>
        <v>0</v>
      </c>
      <c r="S147" s="7">
        <f>'ПРИЛОЖ 2'!W88</f>
        <v>0</v>
      </c>
      <c r="T147" s="7">
        <f>'ПРИЛОЖ 2'!X88</f>
        <v>0</v>
      </c>
    </row>
    <row r="148" spans="1:20" ht="22.15" customHeight="1" x14ac:dyDescent="0.25">
      <c r="A148" s="98"/>
      <c r="B148" s="105"/>
      <c r="C148" s="24" t="s">
        <v>11</v>
      </c>
      <c r="D148" s="3">
        <f t="shared" ref="D148:D163" si="72">E148+F148+G148+H148+I148+J148+K148+L148+M148+N148+O148+P148+Q148+R148+S148+T148</f>
        <v>0</v>
      </c>
      <c r="E148" s="6">
        <v>0</v>
      </c>
      <c r="F148" s="6">
        <v>0</v>
      </c>
      <c r="G148" s="6">
        <v>0</v>
      </c>
      <c r="H148" s="6">
        <v>0</v>
      </c>
      <c r="I148" s="6">
        <v>0</v>
      </c>
      <c r="J148" s="6">
        <v>0</v>
      </c>
      <c r="K148" s="6">
        <v>0</v>
      </c>
      <c r="L148" s="7">
        <v>0</v>
      </c>
      <c r="M148" s="7">
        <v>0</v>
      </c>
      <c r="N148" s="7">
        <v>0</v>
      </c>
      <c r="O148" s="7">
        <v>0</v>
      </c>
      <c r="P148" s="7">
        <v>0</v>
      </c>
      <c r="Q148" s="7">
        <v>0</v>
      </c>
      <c r="R148" s="7">
        <v>0</v>
      </c>
      <c r="S148" s="7">
        <v>0</v>
      </c>
      <c r="T148" s="7">
        <v>0</v>
      </c>
    </row>
    <row r="149" spans="1:20" ht="25.7" customHeight="1" x14ac:dyDescent="0.25">
      <c r="A149" s="98" t="s">
        <v>216</v>
      </c>
      <c r="B149" s="99" t="s">
        <v>227</v>
      </c>
      <c r="C149" s="26" t="s">
        <v>2</v>
      </c>
      <c r="D149" s="3">
        <f t="shared" si="72"/>
        <v>100000</v>
      </c>
      <c r="E149" s="3">
        <f t="shared" ref="E149:O149" si="73">SUM(E150:E153)</f>
        <v>0</v>
      </c>
      <c r="F149" s="3">
        <f t="shared" si="73"/>
        <v>0</v>
      </c>
      <c r="G149" s="3">
        <f t="shared" si="73"/>
        <v>0</v>
      </c>
      <c r="H149" s="3">
        <f t="shared" si="73"/>
        <v>0</v>
      </c>
      <c r="I149" s="3">
        <f t="shared" si="73"/>
        <v>0</v>
      </c>
      <c r="J149" s="3">
        <f t="shared" si="73"/>
        <v>0</v>
      </c>
      <c r="K149" s="3">
        <f t="shared" si="73"/>
        <v>0</v>
      </c>
      <c r="L149" s="4">
        <f t="shared" si="73"/>
        <v>100000</v>
      </c>
      <c r="M149" s="4">
        <f t="shared" si="73"/>
        <v>0</v>
      </c>
      <c r="N149" s="4">
        <f t="shared" si="73"/>
        <v>0</v>
      </c>
      <c r="O149" s="4">
        <f t="shared" si="73"/>
        <v>0</v>
      </c>
      <c r="P149" s="4">
        <f t="shared" ref="P149:T149" si="74">SUM(P150:P153)</f>
        <v>0</v>
      </c>
      <c r="Q149" s="4">
        <f t="shared" si="74"/>
        <v>0</v>
      </c>
      <c r="R149" s="4">
        <f t="shared" si="74"/>
        <v>0</v>
      </c>
      <c r="S149" s="4">
        <f t="shared" si="74"/>
        <v>0</v>
      </c>
      <c r="T149" s="4">
        <f t="shared" si="74"/>
        <v>0</v>
      </c>
    </row>
    <row r="150" spans="1:20" ht="17.100000000000001" customHeight="1" x14ac:dyDescent="0.25">
      <c r="A150" s="98"/>
      <c r="B150" s="105"/>
      <c r="C150" s="24" t="s">
        <v>9</v>
      </c>
      <c r="D150" s="3">
        <f t="shared" si="72"/>
        <v>100000</v>
      </c>
      <c r="E150" s="6">
        <v>0</v>
      </c>
      <c r="F150" s="6">
        <v>0</v>
      </c>
      <c r="G150" s="6">
        <v>0</v>
      </c>
      <c r="H150" s="6">
        <v>0</v>
      </c>
      <c r="I150" s="6">
        <v>0</v>
      </c>
      <c r="J150" s="6">
        <v>0</v>
      </c>
      <c r="K150" s="6">
        <v>0</v>
      </c>
      <c r="L150" s="7">
        <v>100000</v>
      </c>
      <c r="M150" s="7">
        <v>0</v>
      </c>
      <c r="N150" s="7">
        <v>0</v>
      </c>
      <c r="O150" s="7">
        <v>0</v>
      </c>
      <c r="P150" s="7">
        <v>0</v>
      </c>
      <c r="Q150" s="7">
        <v>0</v>
      </c>
      <c r="R150" s="7">
        <v>0</v>
      </c>
      <c r="S150" s="7">
        <v>0</v>
      </c>
      <c r="T150" s="7">
        <v>0</v>
      </c>
    </row>
    <row r="151" spans="1:20" ht="20.100000000000001" customHeight="1" x14ac:dyDescent="0.25">
      <c r="A151" s="98"/>
      <c r="B151" s="105"/>
      <c r="C151" s="24" t="s">
        <v>10</v>
      </c>
      <c r="D151" s="3">
        <f t="shared" si="72"/>
        <v>0</v>
      </c>
      <c r="E151" s="6">
        <v>0</v>
      </c>
      <c r="F151" s="6">
        <v>0</v>
      </c>
      <c r="G151" s="6">
        <v>0</v>
      </c>
      <c r="H151" s="6">
        <v>0</v>
      </c>
      <c r="I151" s="6">
        <v>0</v>
      </c>
      <c r="J151" s="6">
        <v>0</v>
      </c>
      <c r="K151" s="6">
        <v>0</v>
      </c>
      <c r="L151" s="7">
        <v>0</v>
      </c>
      <c r="M151" s="7">
        <v>0</v>
      </c>
      <c r="N151" s="7">
        <v>0</v>
      </c>
      <c r="O151" s="7">
        <v>0</v>
      </c>
      <c r="P151" s="7">
        <v>0</v>
      </c>
      <c r="Q151" s="7">
        <v>0</v>
      </c>
      <c r="R151" s="7">
        <v>0</v>
      </c>
      <c r="S151" s="7">
        <v>0</v>
      </c>
      <c r="T151" s="7">
        <v>0</v>
      </c>
    </row>
    <row r="152" spans="1:20" ht="20.100000000000001" customHeight="1" x14ac:dyDescent="0.25">
      <c r="A152" s="98"/>
      <c r="B152" s="105"/>
      <c r="C152" s="24" t="s">
        <v>12</v>
      </c>
      <c r="D152" s="3">
        <f t="shared" si="72"/>
        <v>0</v>
      </c>
      <c r="E152" s="8">
        <v>0</v>
      </c>
      <c r="F152" s="8">
        <v>0</v>
      </c>
      <c r="G152" s="8">
        <f>'ПРИЛОЖ 2'!K93</f>
        <v>0</v>
      </c>
      <c r="H152" s="8">
        <v>0</v>
      </c>
      <c r="I152" s="8">
        <v>0</v>
      </c>
      <c r="J152" s="8">
        <v>0</v>
      </c>
      <c r="K152" s="8">
        <v>0</v>
      </c>
      <c r="L152" s="7">
        <f>'ПРИЛОЖ 2'!P50</f>
        <v>0</v>
      </c>
      <c r="M152" s="7">
        <f>'ПРИЛОЖ 2'!Q93</f>
        <v>0</v>
      </c>
      <c r="N152" s="7">
        <f>'ПРИЛОЖ 2'!R93</f>
        <v>0</v>
      </c>
      <c r="O152" s="7">
        <f>'ПРИЛОЖ 2'!S93</f>
        <v>0</v>
      </c>
      <c r="P152" s="7">
        <f>'ПРИЛОЖ 2'!T93</f>
        <v>0</v>
      </c>
      <c r="Q152" s="7">
        <f>'ПРИЛОЖ 2'!U93</f>
        <v>0</v>
      </c>
      <c r="R152" s="7">
        <f>'ПРИЛОЖ 2'!V93</f>
        <v>0</v>
      </c>
      <c r="S152" s="7">
        <f>'ПРИЛОЖ 2'!W93</f>
        <v>0</v>
      </c>
      <c r="T152" s="7">
        <f>'ПРИЛОЖ 2'!X93</f>
        <v>0</v>
      </c>
    </row>
    <row r="153" spans="1:20" ht="25.7" customHeight="1" x14ac:dyDescent="0.25">
      <c r="A153" s="98"/>
      <c r="B153" s="105"/>
      <c r="C153" s="24" t="s">
        <v>11</v>
      </c>
      <c r="D153" s="3">
        <f t="shared" si="72"/>
        <v>0</v>
      </c>
      <c r="E153" s="6">
        <v>0</v>
      </c>
      <c r="F153" s="6">
        <v>0</v>
      </c>
      <c r="G153" s="6">
        <v>0</v>
      </c>
      <c r="H153" s="6">
        <v>0</v>
      </c>
      <c r="I153" s="6">
        <v>0</v>
      </c>
      <c r="J153" s="6">
        <v>0</v>
      </c>
      <c r="K153" s="6">
        <v>0</v>
      </c>
      <c r="L153" s="7">
        <v>0</v>
      </c>
      <c r="M153" s="7">
        <v>0</v>
      </c>
      <c r="N153" s="7">
        <v>0</v>
      </c>
      <c r="O153" s="7">
        <v>0</v>
      </c>
      <c r="P153" s="7">
        <v>0</v>
      </c>
      <c r="Q153" s="7">
        <v>0</v>
      </c>
      <c r="R153" s="7">
        <v>0</v>
      </c>
      <c r="S153" s="7">
        <v>0</v>
      </c>
      <c r="T153" s="7">
        <v>0</v>
      </c>
    </row>
    <row r="154" spans="1:20" ht="37.5" customHeight="1" x14ac:dyDescent="0.25">
      <c r="A154" s="111" t="s">
        <v>219</v>
      </c>
      <c r="B154" s="108" t="s">
        <v>217</v>
      </c>
      <c r="C154" s="26" t="s">
        <v>2</v>
      </c>
      <c r="D154" s="3">
        <f t="shared" si="72"/>
        <v>3432</v>
      </c>
      <c r="E154" s="3">
        <f t="shared" ref="E154:O154" si="75">SUM(E155:E158)</f>
        <v>0</v>
      </c>
      <c r="F154" s="3">
        <f t="shared" si="75"/>
        <v>0</v>
      </c>
      <c r="G154" s="3">
        <f t="shared" si="75"/>
        <v>0</v>
      </c>
      <c r="H154" s="3">
        <f t="shared" si="75"/>
        <v>0</v>
      </c>
      <c r="I154" s="3">
        <f t="shared" si="75"/>
        <v>0</v>
      </c>
      <c r="J154" s="3">
        <f t="shared" si="75"/>
        <v>0</v>
      </c>
      <c r="K154" s="3">
        <f t="shared" si="75"/>
        <v>0</v>
      </c>
      <c r="L154" s="4">
        <f t="shared" si="75"/>
        <v>3432</v>
      </c>
      <c r="M154" s="4">
        <f t="shared" si="75"/>
        <v>0</v>
      </c>
      <c r="N154" s="4">
        <f t="shared" si="75"/>
        <v>0</v>
      </c>
      <c r="O154" s="4">
        <f t="shared" si="75"/>
        <v>0</v>
      </c>
      <c r="P154" s="4">
        <f t="shared" ref="P154:T154" si="76">SUM(P155:P158)</f>
        <v>0</v>
      </c>
      <c r="Q154" s="4">
        <f t="shared" si="76"/>
        <v>0</v>
      </c>
      <c r="R154" s="4">
        <f t="shared" si="76"/>
        <v>0</v>
      </c>
      <c r="S154" s="4">
        <f t="shared" si="76"/>
        <v>0</v>
      </c>
      <c r="T154" s="4">
        <f t="shared" si="76"/>
        <v>0</v>
      </c>
    </row>
    <row r="155" spans="1:20" ht="19.5" customHeight="1" x14ac:dyDescent="0.25">
      <c r="A155" s="112"/>
      <c r="B155" s="109"/>
      <c r="C155" s="24" t="s">
        <v>9</v>
      </c>
      <c r="D155" s="3">
        <f t="shared" si="72"/>
        <v>0</v>
      </c>
      <c r="E155" s="6">
        <v>0</v>
      </c>
      <c r="F155" s="6">
        <v>0</v>
      </c>
      <c r="G155" s="6">
        <v>0</v>
      </c>
      <c r="H155" s="6">
        <v>0</v>
      </c>
      <c r="I155" s="6">
        <v>0</v>
      </c>
      <c r="J155" s="6">
        <v>0</v>
      </c>
      <c r="K155" s="6">
        <v>0</v>
      </c>
      <c r="L155" s="7">
        <v>0</v>
      </c>
      <c r="M155" s="7">
        <v>0</v>
      </c>
      <c r="N155" s="7">
        <v>0</v>
      </c>
      <c r="O155" s="7">
        <v>0</v>
      </c>
      <c r="P155" s="7">
        <v>0</v>
      </c>
      <c r="Q155" s="7">
        <v>0</v>
      </c>
      <c r="R155" s="7">
        <v>0</v>
      </c>
      <c r="S155" s="7">
        <v>0</v>
      </c>
      <c r="T155" s="7">
        <v>0</v>
      </c>
    </row>
    <row r="156" spans="1:20" ht="19.5" customHeight="1" x14ac:dyDescent="0.25">
      <c r="A156" s="112"/>
      <c r="B156" s="109"/>
      <c r="C156" s="24" t="s">
        <v>10</v>
      </c>
      <c r="D156" s="3">
        <f t="shared" si="72"/>
        <v>0</v>
      </c>
      <c r="E156" s="6">
        <v>0</v>
      </c>
      <c r="F156" s="6">
        <v>0</v>
      </c>
      <c r="G156" s="6">
        <v>0</v>
      </c>
      <c r="H156" s="6">
        <v>0</v>
      </c>
      <c r="I156" s="6">
        <v>0</v>
      </c>
      <c r="J156" s="6">
        <v>0</v>
      </c>
      <c r="K156" s="6">
        <v>0</v>
      </c>
      <c r="L156" s="7">
        <v>0</v>
      </c>
      <c r="M156" s="7">
        <v>0</v>
      </c>
      <c r="N156" s="7">
        <v>0</v>
      </c>
      <c r="O156" s="7">
        <v>0</v>
      </c>
      <c r="P156" s="7">
        <v>0</v>
      </c>
      <c r="Q156" s="7">
        <v>0</v>
      </c>
      <c r="R156" s="7">
        <v>0</v>
      </c>
      <c r="S156" s="7">
        <v>0</v>
      </c>
      <c r="T156" s="7">
        <v>0</v>
      </c>
    </row>
    <row r="157" spans="1:20" ht="19.5" customHeight="1" x14ac:dyDescent="0.25">
      <c r="A157" s="112"/>
      <c r="B157" s="109"/>
      <c r="C157" s="24" t="s">
        <v>12</v>
      </c>
      <c r="D157" s="3">
        <f t="shared" si="72"/>
        <v>3432</v>
      </c>
      <c r="E157" s="8">
        <v>0</v>
      </c>
      <c r="F157" s="8">
        <v>0</v>
      </c>
      <c r="G157" s="8">
        <f>'ПРИЛОЖ 2'!K93</f>
        <v>0</v>
      </c>
      <c r="H157" s="8">
        <v>0</v>
      </c>
      <c r="I157" s="8">
        <v>0</v>
      </c>
      <c r="J157" s="8">
        <v>0</v>
      </c>
      <c r="K157" s="8">
        <v>0</v>
      </c>
      <c r="L157" s="7">
        <f>'ПРИЛОЖ 2'!P44</f>
        <v>3432</v>
      </c>
      <c r="M157" s="7">
        <f>'ПРИЛОЖ 2'!Q93</f>
        <v>0</v>
      </c>
      <c r="N157" s="7">
        <f>'ПРИЛОЖ 2'!R93</f>
        <v>0</v>
      </c>
      <c r="O157" s="7">
        <f>'ПРИЛОЖ 2'!S93</f>
        <v>0</v>
      </c>
      <c r="P157" s="7">
        <f>'ПРИЛОЖ 2'!T93</f>
        <v>0</v>
      </c>
      <c r="Q157" s="7">
        <f>'ПРИЛОЖ 2'!U93</f>
        <v>0</v>
      </c>
      <c r="R157" s="7">
        <f>'ПРИЛОЖ 2'!V93</f>
        <v>0</v>
      </c>
      <c r="S157" s="7">
        <f>'ПРИЛОЖ 2'!W93</f>
        <v>0</v>
      </c>
      <c r="T157" s="7">
        <f>'ПРИЛОЖ 2'!X93</f>
        <v>0</v>
      </c>
    </row>
    <row r="158" spans="1:20" ht="30" customHeight="1" x14ac:dyDescent="0.25">
      <c r="A158" s="113"/>
      <c r="B158" s="110"/>
      <c r="C158" s="24" t="s">
        <v>11</v>
      </c>
      <c r="D158" s="3">
        <f t="shared" si="72"/>
        <v>0</v>
      </c>
      <c r="E158" s="6">
        <v>0</v>
      </c>
      <c r="F158" s="6">
        <v>0</v>
      </c>
      <c r="G158" s="6">
        <v>0</v>
      </c>
      <c r="H158" s="6">
        <v>0</v>
      </c>
      <c r="I158" s="6">
        <v>0</v>
      </c>
      <c r="J158" s="6">
        <v>0</v>
      </c>
      <c r="K158" s="6">
        <v>0</v>
      </c>
      <c r="L158" s="7">
        <v>0</v>
      </c>
      <c r="M158" s="7">
        <v>0</v>
      </c>
      <c r="N158" s="7">
        <v>0</v>
      </c>
      <c r="O158" s="7">
        <v>0</v>
      </c>
      <c r="P158" s="7">
        <v>0</v>
      </c>
      <c r="Q158" s="7">
        <v>0</v>
      </c>
      <c r="R158" s="7">
        <v>0</v>
      </c>
      <c r="S158" s="7">
        <v>0</v>
      </c>
      <c r="T158" s="7">
        <v>0</v>
      </c>
    </row>
    <row r="159" spans="1:20" x14ac:dyDescent="0.25">
      <c r="A159" s="111" t="s">
        <v>228</v>
      </c>
      <c r="B159" s="108" t="s">
        <v>229</v>
      </c>
      <c r="C159" s="26" t="s">
        <v>2</v>
      </c>
      <c r="D159" s="3">
        <f t="shared" si="72"/>
        <v>2105.26316</v>
      </c>
      <c r="E159" s="3">
        <f t="shared" ref="E159:O159" si="77">SUM(E160:E163)</f>
        <v>0</v>
      </c>
      <c r="F159" s="3">
        <f t="shared" si="77"/>
        <v>0</v>
      </c>
      <c r="G159" s="3">
        <f t="shared" si="77"/>
        <v>0</v>
      </c>
      <c r="H159" s="3">
        <f t="shared" si="77"/>
        <v>0</v>
      </c>
      <c r="I159" s="3">
        <f t="shared" si="77"/>
        <v>0</v>
      </c>
      <c r="J159" s="3">
        <f t="shared" si="77"/>
        <v>0</v>
      </c>
      <c r="K159" s="3">
        <f t="shared" si="77"/>
        <v>0</v>
      </c>
      <c r="L159" s="4">
        <f t="shared" si="77"/>
        <v>0</v>
      </c>
      <c r="M159" s="4">
        <f t="shared" si="77"/>
        <v>2105.26316</v>
      </c>
      <c r="N159" s="4">
        <f t="shared" si="77"/>
        <v>0</v>
      </c>
      <c r="O159" s="4">
        <f t="shared" si="77"/>
        <v>0</v>
      </c>
      <c r="P159" s="4">
        <f t="shared" ref="P159:T159" si="78">SUM(P160:P163)</f>
        <v>0</v>
      </c>
      <c r="Q159" s="4">
        <f t="shared" si="78"/>
        <v>0</v>
      </c>
      <c r="R159" s="4">
        <f t="shared" si="78"/>
        <v>0</v>
      </c>
      <c r="S159" s="4">
        <f t="shared" si="78"/>
        <v>0</v>
      </c>
      <c r="T159" s="4">
        <f t="shared" si="78"/>
        <v>0</v>
      </c>
    </row>
    <row r="160" spans="1:20" x14ac:dyDescent="0.25">
      <c r="A160" s="112"/>
      <c r="B160" s="109"/>
      <c r="C160" s="24" t="s">
        <v>9</v>
      </c>
      <c r="D160" s="3">
        <f t="shared" si="72"/>
        <v>0</v>
      </c>
      <c r="E160" s="6">
        <v>0</v>
      </c>
      <c r="F160" s="6">
        <v>0</v>
      </c>
      <c r="G160" s="6">
        <v>0</v>
      </c>
      <c r="H160" s="6">
        <v>0</v>
      </c>
      <c r="I160" s="6">
        <v>0</v>
      </c>
      <c r="J160" s="6">
        <v>0</v>
      </c>
      <c r="K160" s="6">
        <v>0</v>
      </c>
      <c r="L160" s="7">
        <v>0</v>
      </c>
      <c r="M160" s="7">
        <v>0</v>
      </c>
      <c r="N160" s="7">
        <v>0</v>
      </c>
      <c r="O160" s="7">
        <v>0</v>
      </c>
      <c r="P160" s="7">
        <v>0</v>
      </c>
      <c r="Q160" s="7">
        <v>0</v>
      </c>
      <c r="R160" s="7">
        <v>0</v>
      </c>
      <c r="S160" s="7">
        <v>0</v>
      </c>
      <c r="T160" s="7">
        <v>0</v>
      </c>
    </row>
    <row r="161" spans="1:20" x14ac:dyDescent="0.25">
      <c r="A161" s="112"/>
      <c r="B161" s="109"/>
      <c r="C161" s="24" t="s">
        <v>10</v>
      </c>
      <c r="D161" s="3">
        <f t="shared" si="72"/>
        <v>2000</v>
      </c>
      <c r="E161" s="6">
        <v>0</v>
      </c>
      <c r="F161" s="6">
        <v>0</v>
      </c>
      <c r="G161" s="6">
        <v>0</v>
      </c>
      <c r="H161" s="6">
        <v>0</v>
      </c>
      <c r="I161" s="6">
        <v>0</v>
      </c>
      <c r="J161" s="6">
        <v>0</v>
      </c>
      <c r="K161" s="6">
        <v>0</v>
      </c>
      <c r="L161" s="7">
        <v>0</v>
      </c>
      <c r="M161" s="7">
        <v>2000</v>
      </c>
      <c r="N161" s="7">
        <v>0</v>
      </c>
      <c r="O161" s="7">
        <v>0</v>
      </c>
      <c r="P161" s="7">
        <v>0</v>
      </c>
      <c r="Q161" s="7">
        <v>0</v>
      </c>
      <c r="R161" s="7">
        <v>0</v>
      </c>
      <c r="S161" s="7">
        <v>0</v>
      </c>
      <c r="T161" s="7">
        <v>0</v>
      </c>
    </row>
    <row r="162" spans="1:20" x14ac:dyDescent="0.25">
      <c r="A162" s="112"/>
      <c r="B162" s="109"/>
      <c r="C162" s="24" t="s">
        <v>12</v>
      </c>
      <c r="D162" s="3">
        <f t="shared" si="72"/>
        <v>105.26316</v>
      </c>
      <c r="E162" s="8">
        <v>0</v>
      </c>
      <c r="F162" s="8">
        <v>0</v>
      </c>
      <c r="G162" s="8">
        <f>'ПРИЛОЖ 2'!K98</f>
        <v>0</v>
      </c>
      <c r="H162" s="8">
        <v>0</v>
      </c>
      <c r="I162" s="8">
        <v>0</v>
      </c>
      <c r="J162" s="8">
        <v>0</v>
      </c>
      <c r="K162" s="8">
        <v>0</v>
      </c>
      <c r="L162" s="7">
        <v>0</v>
      </c>
      <c r="M162" s="7">
        <f>'ПРИЛОЖ 2'!Q45</f>
        <v>105.26316</v>
      </c>
      <c r="N162" s="7">
        <f>'ПРИЛОЖ 2'!R98</f>
        <v>0</v>
      </c>
      <c r="O162" s="7">
        <f>'ПРИЛОЖ 2'!S98</f>
        <v>0</v>
      </c>
      <c r="P162" s="7">
        <f>'ПРИЛОЖ 2'!T98</f>
        <v>0</v>
      </c>
      <c r="Q162" s="7">
        <f>'ПРИЛОЖ 2'!U98</f>
        <v>0</v>
      </c>
      <c r="R162" s="7">
        <f>'ПРИЛОЖ 2'!V98</f>
        <v>0</v>
      </c>
      <c r="S162" s="7">
        <f>'ПРИЛОЖ 2'!W98</f>
        <v>0</v>
      </c>
      <c r="T162" s="7">
        <f>'ПРИЛОЖ 2'!X98</f>
        <v>0</v>
      </c>
    </row>
    <row r="163" spans="1:20" x14ac:dyDescent="0.25">
      <c r="A163" s="113"/>
      <c r="B163" s="110"/>
      <c r="C163" s="24" t="s">
        <v>11</v>
      </c>
      <c r="D163" s="3">
        <f t="shared" si="72"/>
        <v>0</v>
      </c>
      <c r="E163" s="6">
        <v>0</v>
      </c>
      <c r="F163" s="6">
        <v>0</v>
      </c>
      <c r="G163" s="6">
        <v>0</v>
      </c>
      <c r="H163" s="6">
        <v>0</v>
      </c>
      <c r="I163" s="6">
        <v>0</v>
      </c>
      <c r="J163" s="6">
        <v>0</v>
      </c>
      <c r="K163" s="6">
        <v>0</v>
      </c>
      <c r="L163" s="7">
        <v>0</v>
      </c>
      <c r="M163" s="7">
        <v>0</v>
      </c>
      <c r="N163" s="7">
        <v>0</v>
      </c>
      <c r="O163" s="7">
        <v>0</v>
      </c>
      <c r="P163" s="7">
        <v>0</v>
      </c>
      <c r="Q163" s="7">
        <v>0</v>
      </c>
      <c r="R163" s="7">
        <v>0</v>
      </c>
      <c r="S163" s="7">
        <v>0</v>
      </c>
      <c r="T163" s="7">
        <v>0</v>
      </c>
    </row>
    <row r="164" spans="1:20" ht="104.1" customHeight="1" x14ac:dyDescent="0.25">
      <c r="A164" s="79" t="s">
        <v>132</v>
      </c>
      <c r="B164" s="80" t="s">
        <v>131</v>
      </c>
      <c r="C164" s="70"/>
      <c r="D164" s="71">
        <f>D165+D170+D175+D180+D185</f>
        <v>1105451.2530999999</v>
      </c>
      <c r="E164" s="71">
        <f>E165+E170+E175+E180+E185</f>
        <v>0</v>
      </c>
      <c r="F164" s="71">
        <f>F170</f>
        <v>0</v>
      </c>
      <c r="G164" s="71">
        <f>G170</f>
        <v>0</v>
      </c>
      <c r="H164" s="71">
        <f>H165+H170+H175+H180+H185</f>
        <v>96</v>
      </c>
      <c r="I164" s="71">
        <f t="shared" ref="I164:O164" si="79">I165+I170+I175+I180+I185</f>
        <v>5251</v>
      </c>
      <c r="J164" s="71">
        <f>J165+J170+J175+J180+J185</f>
        <v>688342.97499999998</v>
      </c>
      <c r="K164" s="71">
        <f t="shared" si="79"/>
        <v>411761.2781</v>
      </c>
      <c r="L164" s="73">
        <f t="shared" si="79"/>
        <v>0</v>
      </c>
      <c r="M164" s="73">
        <f t="shared" si="79"/>
        <v>0</v>
      </c>
      <c r="N164" s="73">
        <f t="shared" si="79"/>
        <v>0</v>
      </c>
      <c r="O164" s="73">
        <f t="shared" si="79"/>
        <v>0</v>
      </c>
      <c r="P164" s="73">
        <f t="shared" ref="P164:T164" si="80">P165+P170+P175+P180+P185</f>
        <v>0</v>
      </c>
      <c r="Q164" s="73">
        <f t="shared" si="80"/>
        <v>0</v>
      </c>
      <c r="R164" s="73">
        <f t="shared" si="80"/>
        <v>0</v>
      </c>
      <c r="S164" s="73">
        <f t="shared" si="80"/>
        <v>0</v>
      </c>
      <c r="T164" s="73">
        <f t="shared" si="80"/>
        <v>0</v>
      </c>
    </row>
    <row r="165" spans="1:20" x14ac:dyDescent="0.25">
      <c r="A165" s="98" t="s">
        <v>133</v>
      </c>
      <c r="B165" s="114" t="s">
        <v>225</v>
      </c>
      <c r="C165" s="26" t="s">
        <v>2</v>
      </c>
      <c r="D165" s="3">
        <f>E165+F165+G165+H165+I165+J165+K165+L165+M165+N165+O165+P165+Q165+R165+S165+T165</f>
        <v>17289.627</v>
      </c>
      <c r="E165" s="3">
        <f t="shared" ref="E165:O165" si="81">SUM(E166:E169)</f>
        <v>0</v>
      </c>
      <c r="F165" s="3">
        <f t="shared" si="81"/>
        <v>0</v>
      </c>
      <c r="G165" s="3">
        <f t="shared" si="81"/>
        <v>0</v>
      </c>
      <c r="H165" s="3">
        <f t="shared" si="81"/>
        <v>0</v>
      </c>
      <c r="I165" s="3">
        <f t="shared" si="81"/>
        <v>0</v>
      </c>
      <c r="J165" s="3">
        <f t="shared" si="81"/>
        <v>4739.46</v>
      </c>
      <c r="K165" s="3">
        <f t="shared" si="81"/>
        <v>12550.166999999999</v>
      </c>
      <c r="L165" s="4">
        <f t="shared" si="81"/>
        <v>0</v>
      </c>
      <c r="M165" s="4">
        <f t="shared" si="81"/>
        <v>0</v>
      </c>
      <c r="N165" s="4">
        <f t="shared" si="81"/>
        <v>0</v>
      </c>
      <c r="O165" s="4">
        <f t="shared" si="81"/>
        <v>0</v>
      </c>
      <c r="P165" s="4">
        <f t="shared" ref="P165:T165" si="82">SUM(P166:P169)</f>
        <v>0</v>
      </c>
      <c r="Q165" s="4">
        <f t="shared" si="82"/>
        <v>0</v>
      </c>
      <c r="R165" s="4">
        <f t="shared" si="82"/>
        <v>0</v>
      </c>
      <c r="S165" s="4">
        <f t="shared" si="82"/>
        <v>0</v>
      </c>
      <c r="T165" s="4">
        <f t="shared" si="82"/>
        <v>0</v>
      </c>
    </row>
    <row r="166" spans="1:20" x14ac:dyDescent="0.25">
      <c r="A166" s="98"/>
      <c r="B166" s="114"/>
      <c r="C166" s="24" t="s">
        <v>9</v>
      </c>
      <c r="D166" s="3">
        <f t="shared" ref="D166:D189" si="83">E166+F166+G166+H166+I166+J166+K166+L166+M166+N166+O166+P166+Q166+R166+S166+T166</f>
        <v>0</v>
      </c>
      <c r="E166" s="6">
        <v>0</v>
      </c>
      <c r="F166" s="6">
        <v>0</v>
      </c>
      <c r="G166" s="6">
        <v>0</v>
      </c>
      <c r="H166" s="6">
        <v>0</v>
      </c>
      <c r="I166" s="6">
        <v>0</v>
      </c>
      <c r="J166" s="6">
        <v>0</v>
      </c>
      <c r="K166" s="6">
        <v>0</v>
      </c>
      <c r="L166" s="7">
        <v>0</v>
      </c>
      <c r="M166" s="7">
        <v>0</v>
      </c>
      <c r="N166" s="7">
        <v>0</v>
      </c>
      <c r="O166" s="7">
        <v>0</v>
      </c>
      <c r="P166" s="7">
        <v>0</v>
      </c>
      <c r="Q166" s="7">
        <v>0</v>
      </c>
      <c r="R166" s="7">
        <v>0</v>
      </c>
      <c r="S166" s="7">
        <v>0</v>
      </c>
      <c r="T166" s="7">
        <v>0</v>
      </c>
    </row>
    <row r="167" spans="1:20" x14ac:dyDescent="0.25">
      <c r="A167" s="98"/>
      <c r="B167" s="114"/>
      <c r="C167" s="24" t="s">
        <v>10</v>
      </c>
      <c r="D167" s="3">
        <f t="shared" si="83"/>
        <v>0</v>
      </c>
      <c r="E167" s="6">
        <v>0</v>
      </c>
      <c r="F167" s="6">
        <v>0</v>
      </c>
      <c r="G167" s="6">
        <v>0</v>
      </c>
      <c r="H167" s="6">
        <v>0</v>
      </c>
      <c r="I167" s="6">
        <v>0</v>
      </c>
      <c r="J167" s="6">
        <v>0</v>
      </c>
      <c r="K167" s="6">
        <v>0</v>
      </c>
      <c r="L167" s="7">
        <v>0</v>
      </c>
      <c r="M167" s="7">
        <v>0</v>
      </c>
      <c r="N167" s="7">
        <v>0</v>
      </c>
      <c r="O167" s="7">
        <v>0</v>
      </c>
      <c r="P167" s="7">
        <v>0</v>
      </c>
      <c r="Q167" s="7">
        <v>0</v>
      </c>
      <c r="R167" s="7">
        <v>0</v>
      </c>
      <c r="S167" s="7">
        <v>0</v>
      </c>
      <c r="T167" s="7">
        <v>0</v>
      </c>
    </row>
    <row r="168" spans="1:20" x14ac:dyDescent="0.25">
      <c r="A168" s="98"/>
      <c r="B168" s="114"/>
      <c r="C168" s="24" t="s">
        <v>12</v>
      </c>
      <c r="D168" s="3">
        <f t="shared" si="83"/>
        <v>17289.627</v>
      </c>
      <c r="E168" s="8">
        <v>0</v>
      </c>
      <c r="F168" s="8">
        <v>0</v>
      </c>
      <c r="G168" s="8">
        <f>'ПРИЛОЖ 2'!K77</f>
        <v>0</v>
      </c>
      <c r="H168" s="8">
        <f>'ПРИЛОЖ 2'!L37</f>
        <v>0</v>
      </c>
      <c r="I168" s="8">
        <f>'ПРИЛОЖ 2'!M37</f>
        <v>0</v>
      </c>
      <c r="J168" s="8">
        <f>'ПРИЛОЖ 2'!N47</f>
        <v>4739.46</v>
      </c>
      <c r="K168" s="8">
        <f>'ПРИЛОЖ 2'!O47</f>
        <v>12550.166999999999</v>
      </c>
      <c r="L168" s="7">
        <f>'ПРИЛОЖ 2'!P62</f>
        <v>0</v>
      </c>
      <c r="M168" s="7">
        <f>'ПРИЛОЖ 2'!Q62</f>
        <v>0</v>
      </c>
      <c r="N168" s="7">
        <f>'ПРИЛОЖ 2'!R62</f>
        <v>0</v>
      </c>
      <c r="O168" s="7">
        <f>'ПРИЛОЖ 2'!S62</f>
        <v>0</v>
      </c>
      <c r="P168" s="7">
        <f>'ПРИЛОЖ 2'!T62</f>
        <v>0</v>
      </c>
      <c r="Q168" s="7">
        <f>'ПРИЛОЖ 2'!U62</f>
        <v>0</v>
      </c>
      <c r="R168" s="7">
        <f>'ПРИЛОЖ 2'!V62</f>
        <v>0</v>
      </c>
      <c r="S168" s="7">
        <f>'ПРИЛОЖ 2'!W62</f>
        <v>0</v>
      </c>
      <c r="T168" s="7">
        <f>'ПРИЛОЖ 2'!X62</f>
        <v>0</v>
      </c>
    </row>
    <row r="169" spans="1:20" x14ac:dyDescent="0.25">
      <c r="A169" s="98"/>
      <c r="B169" s="114"/>
      <c r="C169" s="24" t="s">
        <v>11</v>
      </c>
      <c r="D169" s="3">
        <f t="shared" si="83"/>
        <v>0</v>
      </c>
      <c r="E169" s="6">
        <v>0</v>
      </c>
      <c r="F169" s="6">
        <v>0</v>
      </c>
      <c r="G169" s="6">
        <v>0</v>
      </c>
      <c r="H169" s="6">
        <v>0</v>
      </c>
      <c r="I169" s="6">
        <v>0</v>
      </c>
      <c r="J169" s="6">
        <v>0</v>
      </c>
      <c r="K169" s="6">
        <v>0</v>
      </c>
      <c r="L169" s="7">
        <v>0</v>
      </c>
      <c r="M169" s="7">
        <v>0</v>
      </c>
      <c r="N169" s="7">
        <v>0</v>
      </c>
      <c r="O169" s="7">
        <v>0</v>
      </c>
      <c r="P169" s="7">
        <v>0</v>
      </c>
      <c r="Q169" s="7">
        <v>0</v>
      </c>
      <c r="R169" s="7">
        <v>0</v>
      </c>
      <c r="S169" s="7">
        <v>0</v>
      </c>
      <c r="T169" s="7">
        <v>0</v>
      </c>
    </row>
    <row r="170" spans="1:20" x14ac:dyDescent="0.25">
      <c r="A170" s="98" t="s">
        <v>164</v>
      </c>
      <c r="B170" s="105" t="s">
        <v>226</v>
      </c>
      <c r="C170" s="26" t="s">
        <v>2</v>
      </c>
      <c r="D170" s="3">
        <f t="shared" si="83"/>
        <v>22283.848000000002</v>
      </c>
      <c r="E170" s="3">
        <f t="shared" ref="E170:O170" si="84">SUM(E171:E174)</f>
        <v>0</v>
      </c>
      <c r="F170" s="3">
        <f t="shared" si="84"/>
        <v>0</v>
      </c>
      <c r="G170" s="3">
        <f t="shared" si="84"/>
        <v>0</v>
      </c>
      <c r="H170" s="3">
        <f t="shared" si="84"/>
        <v>96</v>
      </c>
      <c r="I170" s="3">
        <f t="shared" si="84"/>
        <v>5251</v>
      </c>
      <c r="J170" s="3">
        <f t="shared" si="84"/>
        <v>16936.848000000002</v>
      </c>
      <c r="K170" s="3">
        <f t="shared" si="84"/>
        <v>0</v>
      </c>
      <c r="L170" s="4">
        <f t="shared" si="84"/>
        <v>0</v>
      </c>
      <c r="M170" s="4">
        <f t="shared" si="84"/>
        <v>0</v>
      </c>
      <c r="N170" s="4">
        <f t="shared" si="84"/>
        <v>0</v>
      </c>
      <c r="O170" s="4">
        <f t="shared" si="84"/>
        <v>0</v>
      </c>
      <c r="P170" s="4">
        <f t="shared" ref="P170:T170" si="85">SUM(P171:P174)</f>
        <v>0</v>
      </c>
      <c r="Q170" s="4">
        <f t="shared" si="85"/>
        <v>0</v>
      </c>
      <c r="R170" s="4">
        <f t="shared" si="85"/>
        <v>0</v>
      </c>
      <c r="S170" s="4">
        <f t="shared" si="85"/>
        <v>0</v>
      </c>
      <c r="T170" s="4">
        <f t="shared" si="85"/>
        <v>0</v>
      </c>
    </row>
    <row r="171" spans="1:20" x14ac:dyDescent="0.25">
      <c r="A171" s="98"/>
      <c r="B171" s="105"/>
      <c r="C171" s="24" t="s">
        <v>9</v>
      </c>
      <c r="D171" s="3">
        <f t="shared" si="83"/>
        <v>0</v>
      </c>
      <c r="E171" s="6">
        <v>0</v>
      </c>
      <c r="F171" s="6">
        <v>0</v>
      </c>
      <c r="G171" s="6">
        <v>0</v>
      </c>
      <c r="H171" s="6">
        <v>0</v>
      </c>
      <c r="I171" s="6">
        <v>0</v>
      </c>
      <c r="J171" s="6">
        <v>0</v>
      </c>
      <c r="K171" s="6">
        <v>0</v>
      </c>
      <c r="L171" s="7">
        <v>0</v>
      </c>
      <c r="M171" s="7">
        <v>0</v>
      </c>
      <c r="N171" s="7">
        <v>0</v>
      </c>
      <c r="O171" s="7">
        <v>0</v>
      </c>
      <c r="P171" s="7">
        <v>0</v>
      </c>
      <c r="Q171" s="7">
        <v>0</v>
      </c>
      <c r="R171" s="7">
        <v>0</v>
      </c>
      <c r="S171" s="7">
        <v>0</v>
      </c>
      <c r="T171" s="7">
        <v>0</v>
      </c>
    </row>
    <row r="172" spans="1:20" x14ac:dyDescent="0.25">
      <c r="A172" s="98"/>
      <c r="B172" s="105"/>
      <c r="C172" s="24" t="s">
        <v>10</v>
      </c>
      <c r="D172" s="3">
        <f t="shared" si="83"/>
        <v>0</v>
      </c>
      <c r="E172" s="6">
        <v>0</v>
      </c>
      <c r="F172" s="6">
        <v>0</v>
      </c>
      <c r="G172" s="6">
        <v>0</v>
      </c>
      <c r="H172" s="6">
        <v>0</v>
      </c>
      <c r="I172" s="6">
        <v>0</v>
      </c>
      <c r="J172" s="6">
        <v>0</v>
      </c>
      <c r="K172" s="6">
        <v>0</v>
      </c>
      <c r="L172" s="7">
        <v>0</v>
      </c>
      <c r="M172" s="7">
        <v>0</v>
      </c>
      <c r="N172" s="7">
        <v>0</v>
      </c>
      <c r="O172" s="7">
        <v>0</v>
      </c>
      <c r="P172" s="7">
        <v>0</v>
      </c>
      <c r="Q172" s="7">
        <v>0</v>
      </c>
      <c r="R172" s="7">
        <v>0</v>
      </c>
      <c r="S172" s="7">
        <v>0</v>
      </c>
      <c r="T172" s="7">
        <v>0</v>
      </c>
    </row>
    <row r="173" spans="1:20" x14ac:dyDescent="0.25">
      <c r="A173" s="98"/>
      <c r="B173" s="105"/>
      <c r="C173" s="24" t="s">
        <v>12</v>
      </c>
      <c r="D173" s="3">
        <f t="shared" si="83"/>
        <v>22283.848000000002</v>
      </c>
      <c r="E173" s="8">
        <v>0</v>
      </c>
      <c r="F173" s="8">
        <v>0</v>
      </c>
      <c r="G173" s="8">
        <f>'ПРИЛОЖ 2'!K82</f>
        <v>0</v>
      </c>
      <c r="H173" s="8">
        <f>'ПРИЛОЖ 2'!L48</f>
        <v>96</v>
      </c>
      <c r="I173" s="8">
        <f>'ПРИЛОЖ 2'!M48</f>
        <v>5251</v>
      </c>
      <c r="J173" s="8">
        <f>'ПРИЛОЖ 2'!N48</f>
        <v>16936.848000000002</v>
      </c>
      <c r="K173" s="8">
        <v>0</v>
      </c>
      <c r="L173" s="7">
        <f>'ПРИЛОЖ 2'!P67</f>
        <v>0</v>
      </c>
      <c r="M173" s="7">
        <f>'ПРИЛОЖ 2'!Q67</f>
        <v>0</v>
      </c>
      <c r="N173" s="7">
        <f>'ПРИЛОЖ 2'!R67</f>
        <v>0</v>
      </c>
      <c r="O173" s="7">
        <f>'ПРИЛОЖ 2'!S67</f>
        <v>0</v>
      </c>
      <c r="P173" s="7">
        <f>'ПРИЛОЖ 2'!T67</f>
        <v>0</v>
      </c>
      <c r="Q173" s="7">
        <f>'ПРИЛОЖ 2'!U67</f>
        <v>0</v>
      </c>
      <c r="R173" s="7">
        <f>'ПРИЛОЖ 2'!V67</f>
        <v>0</v>
      </c>
      <c r="S173" s="7">
        <f>'ПРИЛОЖ 2'!W67</f>
        <v>0</v>
      </c>
      <c r="T173" s="7">
        <f>'ПРИЛОЖ 2'!X67</f>
        <v>0</v>
      </c>
    </row>
    <row r="174" spans="1:20" ht="20.100000000000001" customHeight="1" x14ac:dyDescent="0.25">
      <c r="A174" s="98"/>
      <c r="B174" s="105"/>
      <c r="C174" s="24" t="s">
        <v>11</v>
      </c>
      <c r="D174" s="3">
        <f t="shared" si="83"/>
        <v>0</v>
      </c>
      <c r="E174" s="6">
        <v>0</v>
      </c>
      <c r="F174" s="6">
        <v>0</v>
      </c>
      <c r="G174" s="6">
        <v>0</v>
      </c>
      <c r="H174" s="6">
        <v>0</v>
      </c>
      <c r="I174" s="6">
        <v>0</v>
      </c>
      <c r="J174" s="6">
        <v>0</v>
      </c>
      <c r="K174" s="6">
        <v>0</v>
      </c>
      <c r="L174" s="7">
        <v>0</v>
      </c>
      <c r="M174" s="7">
        <v>0</v>
      </c>
      <c r="N174" s="7">
        <v>0</v>
      </c>
      <c r="O174" s="7">
        <v>0</v>
      </c>
      <c r="P174" s="7">
        <v>0</v>
      </c>
      <c r="Q174" s="7">
        <v>0</v>
      </c>
      <c r="R174" s="7">
        <v>0</v>
      </c>
      <c r="S174" s="7">
        <v>0</v>
      </c>
      <c r="T174" s="7">
        <v>0</v>
      </c>
    </row>
    <row r="175" spans="1:20" x14ac:dyDescent="0.25">
      <c r="A175" s="98" t="s">
        <v>165</v>
      </c>
      <c r="B175" s="105" t="s">
        <v>167</v>
      </c>
      <c r="C175" s="26" t="s">
        <v>2</v>
      </c>
      <c r="D175" s="3">
        <f t="shared" si="83"/>
        <v>0</v>
      </c>
      <c r="E175" s="3">
        <f t="shared" ref="E175:J175" si="86">SUM(E176:E179)</f>
        <v>0</v>
      </c>
      <c r="F175" s="3">
        <f t="shared" si="86"/>
        <v>0</v>
      </c>
      <c r="G175" s="3">
        <f t="shared" si="86"/>
        <v>0</v>
      </c>
      <c r="H175" s="3">
        <f t="shared" si="86"/>
        <v>0</v>
      </c>
      <c r="I175" s="3">
        <f t="shared" si="86"/>
        <v>0</v>
      </c>
      <c r="J175" s="3">
        <f t="shared" si="86"/>
        <v>0</v>
      </c>
      <c r="K175" s="3">
        <f>SUM(K176:K179)</f>
        <v>0</v>
      </c>
      <c r="L175" s="4">
        <f>SUM(L176:L179)</f>
        <v>0</v>
      </c>
      <c r="M175" s="4">
        <f>SUM(M176:M179)</f>
        <v>0</v>
      </c>
      <c r="N175" s="4">
        <f>SUM(N176:N179)</f>
        <v>0</v>
      </c>
      <c r="O175" s="4">
        <f>SUM(O176:O179)</f>
        <v>0</v>
      </c>
      <c r="P175" s="4">
        <f t="shared" ref="P175:T175" si="87">SUM(P176:P179)</f>
        <v>0</v>
      </c>
      <c r="Q175" s="4">
        <f t="shared" si="87"/>
        <v>0</v>
      </c>
      <c r="R175" s="4">
        <f t="shared" si="87"/>
        <v>0</v>
      </c>
      <c r="S175" s="4">
        <f t="shared" si="87"/>
        <v>0</v>
      </c>
      <c r="T175" s="4">
        <f t="shared" si="87"/>
        <v>0</v>
      </c>
    </row>
    <row r="176" spans="1:20" x14ac:dyDescent="0.25">
      <c r="A176" s="98"/>
      <c r="B176" s="105"/>
      <c r="C176" s="24" t="s">
        <v>9</v>
      </c>
      <c r="D176" s="3">
        <f t="shared" si="83"/>
        <v>0</v>
      </c>
      <c r="E176" s="6">
        <v>0</v>
      </c>
      <c r="F176" s="6">
        <v>0</v>
      </c>
      <c r="G176" s="6">
        <v>0</v>
      </c>
      <c r="H176" s="6">
        <v>0</v>
      </c>
      <c r="I176" s="6">
        <v>0</v>
      </c>
      <c r="J176" s="6">
        <v>0</v>
      </c>
      <c r="K176" s="6">
        <v>0</v>
      </c>
      <c r="L176" s="7">
        <v>0</v>
      </c>
      <c r="M176" s="7">
        <v>0</v>
      </c>
      <c r="N176" s="7">
        <v>0</v>
      </c>
      <c r="O176" s="7">
        <v>0</v>
      </c>
      <c r="P176" s="7">
        <v>0</v>
      </c>
      <c r="Q176" s="7">
        <v>0</v>
      </c>
      <c r="R176" s="7">
        <v>0</v>
      </c>
      <c r="S176" s="7">
        <v>0</v>
      </c>
      <c r="T176" s="7">
        <v>0</v>
      </c>
    </row>
    <row r="177" spans="1:20" x14ac:dyDescent="0.25">
      <c r="A177" s="98"/>
      <c r="B177" s="105"/>
      <c r="C177" s="24" t="s">
        <v>10</v>
      </c>
      <c r="D177" s="3">
        <f t="shared" si="83"/>
        <v>0</v>
      </c>
      <c r="E177" s="6">
        <v>0</v>
      </c>
      <c r="F177" s="6">
        <v>0</v>
      </c>
      <c r="G177" s="6">
        <v>0</v>
      </c>
      <c r="H177" s="6">
        <v>0</v>
      </c>
      <c r="I177" s="6">
        <v>0</v>
      </c>
      <c r="J177" s="6">
        <v>0</v>
      </c>
      <c r="K177" s="6">
        <v>0</v>
      </c>
      <c r="L177" s="7">
        <v>0</v>
      </c>
      <c r="M177" s="7">
        <v>0</v>
      </c>
      <c r="N177" s="7">
        <v>0</v>
      </c>
      <c r="O177" s="7">
        <v>0</v>
      </c>
      <c r="P177" s="7">
        <v>0</v>
      </c>
      <c r="Q177" s="7">
        <v>0</v>
      </c>
      <c r="R177" s="7">
        <v>0</v>
      </c>
      <c r="S177" s="7">
        <v>0</v>
      </c>
      <c r="T177" s="7">
        <v>0</v>
      </c>
    </row>
    <row r="178" spans="1:20" x14ac:dyDescent="0.25">
      <c r="A178" s="98"/>
      <c r="B178" s="105"/>
      <c r="C178" s="24" t="s">
        <v>12</v>
      </c>
      <c r="D178" s="3">
        <f t="shared" si="83"/>
        <v>0</v>
      </c>
      <c r="E178" s="8">
        <v>0</v>
      </c>
      <c r="F178" s="8">
        <v>0</v>
      </c>
      <c r="G178" s="8">
        <f>'ПРИЛОЖ 2'!K87</f>
        <v>0</v>
      </c>
      <c r="H178" s="8">
        <f>'ПРИЛОЖ 2'!L54</f>
        <v>0</v>
      </c>
      <c r="I178" s="8">
        <f>'ПРИЛОЖ 2'!M54</f>
        <v>0</v>
      </c>
      <c r="J178" s="8">
        <f>'ПРИЛОЖ 2'!N49</f>
        <v>0</v>
      </c>
      <c r="K178" s="8">
        <f>'ПРИЛОЖ 2'!O49</f>
        <v>0</v>
      </c>
      <c r="L178" s="7">
        <f>'ПРИЛОЖ 2'!P72</f>
        <v>0</v>
      </c>
      <c r="M178" s="7">
        <f>'ПРИЛОЖ 2'!Q72</f>
        <v>0</v>
      </c>
      <c r="N178" s="7">
        <f>'ПРИЛОЖ 2'!R72</f>
        <v>0</v>
      </c>
      <c r="O178" s="7">
        <f>'ПРИЛОЖ 2'!S72</f>
        <v>0</v>
      </c>
      <c r="P178" s="7">
        <f>'ПРИЛОЖ 2'!T72</f>
        <v>0</v>
      </c>
      <c r="Q178" s="7">
        <f>'ПРИЛОЖ 2'!U72</f>
        <v>0</v>
      </c>
      <c r="R178" s="7">
        <f>'ПРИЛОЖ 2'!V72</f>
        <v>0</v>
      </c>
      <c r="S178" s="7">
        <f>'ПРИЛОЖ 2'!W72</f>
        <v>0</v>
      </c>
      <c r="T178" s="7">
        <f>'ПРИЛОЖ 2'!X72</f>
        <v>0</v>
      </c>
    </row>
    <row r="179" spans="1:20" x14ac:dyDescent="0.25">
      <c r="A179" s="98"/>
      <c r="B179" s="105"/>
      <c r="C179" s="24" t="s">
        <v>11</v>
      </c>
      <c r="D179" s="3">
        <f t="shared" si="83"/>
        <v>0</v>
      </c>
      <c r="E179" s="6">
        <v>0</v>
      </c>
      <c r="F179" s="6">
        <v>0</v>
      </c>
      <c r="G179" s="6">
        <v>0</v>
      </c>
      <c r="H179" s="6">
        <v>0</v>
      </c>
      <c r="I179" s="6">
        <v>0</v>
      </c>
      <c r="J179" s="6">
        <v>0</v>
      </c>
      <c r="K179" s="6">
        <v>0</v>
      </c>
      <c r="L179" s="7">
        <v>0</v>
      </c>
      <c r="M179" s="7">
        <v>0</v>
      </c>
      <c r="N179" s="7">
        <v>0</v>
      </c>
      <c r="O179" s="7">
        <v>0</v>
      </c>
      <c r="P179" s="7">
        <v>0</v>
      </c>
      <c r="Q179" s="7">
        <v>0</v>
      </c>
      <c r="R179" s="7">
        <v>0</v>
      </c>
      <c r="S179" s="7">
        <v>0</v>
      </c>
      <c r="T179" s="7">
        <v>0</v>
      </c>
    </row>
    <row r="180" spans="1:20" x14ac:dyDescent="0.25">
      <c r="A180" s="98" t="s">
        <v>186</v>
      </c>
      <c r="B180" s="105" t="s">
        <v>175</v>
      </c>
      <c r="C180" s="26" t="s">
        <v>2</v>
      </c>
      <c r="D180" s="3">
        <f t="shared" si="83"/>
        <v>510322.22210000001</v>
      </c>
      <c r="E180" s="3">
        <f t="shared" ref="E180:J180" si="88">SUM(E181:E184)</f>
        <v>0</v>
      </c>
      <c r="F180" s="3">
        <f t="shared" si="88"/>
        <v>0</v>
      </c>
      <c r="G180" s="3">
        <f t="shared" si="88"/>
        <v>0</v>
      </c>
      <c r="H180" s="3">
        <f t="shared" si="88"/>
        <v>0</v>
      </c>
      <c r="I180" s="3">
        <f t="shared" si="88"/>
        <v>0</v>
      </c>
      <c r="J180" s="3">
        <f t="shared" si="88"/>
        <v>111111.111</v>
      </c>
      <c r="K180" s="3">
        <f>SUM(K181:K184)</f>
        <v>399211.11109999998</v>
      </c>
      <c r="L180" s="4">
        <f>SUM(L181:L184)</f>
        <v>0</v>
      </c>
      <c r="M180" s="4">
        <f>SUM(M181:M184)</f>
        <v>0</v>
      </c>
      <c r="N180" s="4">
        <f>SUM(N181:N184)</f>
        <v>0</v>
      </c>
      <c r="O180" s="4">
        <f>SUM(O181:O184)</f>
        <v>0</v>
      </c>
      <c r="P180" s="4">
        <f t="shared" ref="P180:T180" si="89">SUM(P181:P184)</f>
        <v>0</v>
      </c>
      <c r="Q180" s="4">
        <f t="shared" si="89"/>
        <v>0</v>
      </c>
      <c r="R180" s="4">
        <f t="shared" si="89"/>
        <v>0</v>
      </c>
      <c r="S180" s="4">
        <f t="shared" si="89"/>
        <v>0</v>
      </c>
      <c r="T180" s="4">
        <f t="shared" si="89"/>
        <v>0</v>
      </c>
    </row>
    <row r="181" spans="1:20" x14ac:dyDescent="0.25">
      <c r="A181" s="98"/>
      <c r="B181" s="105"/>
      <c r="C181" s="24" t="s">
        <v>9</v>
      </c>
      <c r="D181" s="3">
        <f t="shared" si="83"/>
        <v>459290</v>
      </c>
      <c r="E181" s="6">
        <v>0</v>
      </c>
      <c r="F181" s="6">
        <v>0</v>
      </c>
      <c r="G181" s="6">
        <v>0</v>
      </c>
      <c r="H181" s="6">
        <v>0</v>
      </c>
      <c r="I181" s="6">
        <v>0</v>
      </c>
      <c r="J181" s="6">
        <v>100000</v>
      </c>
      <c r="K181" s="6">
        <v>359290</v>
      </c>
      <c r="L181" s="7">
        <v>0</v>
      </c>
      <c r="M181" s="7">
        <v>0</v>
      </c>
      <c r="N181" s="7">
        <v>0</v>
      </c>
      <c r="O181" s="7">
        <v>0</v>
      </c>
      <c r="P181" s="7">
        <v>0</v>
      </c>
      <c r="Q181" s="7">
        <v>0</v>
      </c>
      <c r="R181" s="7">
        <v>0</v>
      </c>
      <c r="S181" s="7">
        <v>0</v>
      </c>
      <c r="T181" s="7">
        <v>0</v>
      </c>
    </row>
    <row r="182" spans="1:20" x14ac:dyDescent="0.25">
      <c r="A182" s="98"/>
      <c r="B182" s="105"/>
      <c r="C182" s="24" t="s">
        <v>10</v>
      </c>
      <c r="D182" s="3">
        <f t="shared" si="83"/>
        <v>0</v>
      </c>
      <c r="E182" s="6">
        <v>0</v>
      </c>
      <c r="F182" s="6">
        <v>0</v>
      </c>
      <c r="G182" s="6">
        <v>0</v>
      </c>
      <c r="H182" s="6">
        <v>0</v>
      </c>
      <c r="I182" s="6">
        <v>0</v>
      </c>
      <c r="J182" s="6">
        <v>0</v>
      </c>
      <c r="K182" s="6">
        <v>0</v>
      </c>
      <c r="L182" s="7">
        <v>0</v>
      </c>
      <c r="M182" s="7">
        <v>0</v>
      </c>
      <c r="N182" s="7">
        <v>0</v>
      </c>
      <c r="O182" s="7">
        <v>0</v>
      </c>
      <c r="P182" s="7">
        <v>0</v>
      </c>
      <c r="Q182" s="7">
        <v>0</v>
      </c>
      <c r="R182" s="7">
        <v>0</v>
      </c>
      <c r="S182" s="7">
        <v>0</v>
      </c>
      <c r="T182" s="7">
        <v>0</v>
      </c>
    </row>
    <row r="183" spans="1:20" x14ac:dyDescent="0.25">
      <c r="A183" s="98"/>
      <c r="B183" s="105"/>
      <c r="C183" s="24" t="s">
        <v>12</v>
      </c>
      <c r="D183" s="3">
        <f t="shared" si="83"/>
        <v>51032.222099999999</v>
      </c>
      <c r="E183" s="8">
        <v>0</v>
      </c>
      <c r="F183" s="8">
        <v>0</v>
      </c>
      <c r="G183" s="8">
        <f>'ПРИЛОЖ 2'!K92</f>
        <v>0</v>
      </c>
      <c r="H183" s="8">
        <f>'ПРИЛОЖ 2'!L59</f>
        <v>0</v>
      </c>
      <c r="I183" s="8">
        <f>'ПРИЛОЖ 2'!M59</f>
        <v>0</v>
      </c>
      <c r="J183" s="6">
        <f>'ПРИЛОЖ 2'!N50</f>
        <v>11111.111000000001</v>
      </c>
      <c r="K183" s="6">
        <f>'ПРИЛОЖ 2'!O50</f>
        <v>39921.111100000002</v>
      </c>
      <c r="L183" s="7">
        <f>'ПРИЛОЖ 2'!P77</f>
        <v>0</v>
      </c>
      <c r="M183" s="7">
        <f>'ПРИЛОЖ 2'!Q77</f>
        <v>0</v>
      </c>
      <c r="N183" s="7">
        <f>'ПРИЛОЖ 2'!R77</f>
        <v>0</v>
      </c>
      <c r="O183" s="7">
        <f>'ПРИЛОЖ 2'!S77</f>
        <v>0</v>
      </c>
      <c r="P183" s="7">
        <f>'ПРИЛОЖ 2'!T77</f>
        <v>0</v>
      </c>
      <c r="Q183" s="7">
        <f>'ПРИЛОЖ 2'!U77</f>
        <v>0</v>
      </c>
      <c r="R183" s="7">
        <f>'ПРИЛОЖ 2'!V77</f>
        <v>0</v>
      </c>
      <c r="S183" s="7">
        <f>'ПРИЛОЖ 2'!W77</f>
        <v>0</v>
      </c>
      <c r="T183" s="7">
        <f>'ПРИЛОЖ 2'!X77</f>
        <v>0</v>
      </c>
    </row>
    <row r="184" spans="1:20" x14ac:dyDescent="0.25">
      <c r="A184" s="98"/>
      <c r="B184" s="105"/>
      <c r="C184" s="24" t="s">
        <v>11</v>
      </c>
      <c r="D184" s="3">
        <f t="shared" si="83"/>
        <v>0</v>
      </c>
      <c r="E184" s="6">
        <v>0</v>
      </c>
      <c r="F184" s="6">
        <v>0</v>
      </c>
      <c r="G184" s="6">
        <v>0</v>
      </c>
      <c r="H184" s="6">
        <v>0</v>
      </c>
      <c r="I184" s="6">
        <v>0</v>
      </c>
      <c r="J184" s="6">
        <v>0</v>
      </c>
      <c r="K184" s="6">
        <v>0</v>
      </c>
      <c r="L184" s="7">
        <v>0</v>
      </c>
      <c r="M184" s="7">
        <v>0</v>
      </c>
      <c r="N184" s="7">
        <v>0</v>
      </c>
      <c r="O184" s="7">
        <v>0</v>
      </c>
      <c r="P184" s="7">
        <v>0</v>
      </c>
      <c r="Q184" s="7">
        <v>0</v>
      </c>
      <c r="R184" s="7">
        <v>0</v>
      </c>
      <c r="S184" s="7">
        <v>0</v>
      </c>
      <c r="T184" s="7">
        <v>0</v>
      </c>
    </row>
    <row r="185" spans="1:20" x14ac:dyDescent="0.25">
      <c r="A185" s="98" t="s">
        <v>189</v>
      </c>
      <c r="B185" s="105" t="s">
        <v>175</v>
      </c>
      <c r="C185" s="26" t="s">
        <v>2</v>
      </c>
      <c r="D185" s="3">
        <f t="shared" si="83"/>
        <v>555555.55599999998</v>
      </c>
      <c r="E185" s="3">
        <f t="shared" ref="E185:O185" si="90">SUM(E186:E189)</f>
        <v>0</v>
      </c>
      <c r="F185" s="3">
        <f t="shared" si="90"/>
        <v>0</v>
      </c>
      <c r="G185" s="3">
        <f t="shared" si="90"/>
        <v>0</v>
      </c>
      <c r="H185" s="3">
        <f t="shared" si="90"/>
        <v>0</v>
      </c>
      <c r="I185" s="3">
        <f t="shared" si="90"/>
        <v>0</v>
      </c>
      <c r="J185" s="3">
        <f t="shared" si="90"/>
        <v>555555.55599999998</v>
      </c>
      <c r="K185" s="3">
        <f t="shared" si="90"/>
        <v>0</v>
      </c>
      <c r="L185" s="4">
        <f t="shared" si="90"/>
        <v>0</v>
      </c>
      <c r="M185" s="4">
        <f t="shared" si="90"/>
        <v>0</v>
      </c>
      <c r="N185" s="4">
        <f t="shared" si="90"/>
        <v>0</v>
      </c>
      <c r="O185" s="4">
        <f t="shared" si="90"/>
        <v>0</v>
      </c>
      <c r="P185" s="4">
        <f t="shared" ref="P185:T185" si="91">SUM(P186:P189)</f>
        <v>0</v>
      </c>
      <c r="Q185" s="4">
        <f t="shared" si="91"/>
        <v>0</v>
      </c>
      <c r="R185" s="4">
        <f t="shared" si="91"/>
        <v>0</v>
      </c>
      <c r="S185" s="4">
        <f t="shared" si="91"/>
        <v>0</v>
      </c>
      <c r="T185" s="4">
        <f t="shared" si="91"/>
        <v>0</v>
      </c>
    </row>
    <row r="186" spans="1:20" x14ac:dyDescent="0.25">
      <c r="A186" s="98"/>
      <c r="B186" s="105"/>
      <c r="C186" s="24" t="s">
        <v>9</v>
      </c>
      <c r="D186" s="3">
        <f t="shared" si="83"/>
        <v>500000</v>
      </c>
      <c r="E186" s="6">
        <v>0</v>
      </c>
      <c r="F186" s="6">
        <v>0</v>
      </c>
      <c r="G186" s="6">
        <v>0</v>
      </c>
      <c r="H186" s="6">
        <v>0</v>
      </c>
      <c r="I186" s="6">
        <v>0</v>
      </c>
      <c r="J186" s="6">
        <v>500000</v>
      </c>
      <c r="K186" s="6">
        <v>0</v>
      </c>
      <c r="L186" s="7">
        <v>0</v>
      </c>
      <c r="M186" s="7">
        <v>0</v>
      </c>
      <c r="N186" s="7">
        <v>0</v>
      </c>
      <c r="O186" s="7">
        <v>0</v>
      </c>
      <c r="P186" s="7">
        <v>0</v>
      </c>
      <c r="Q186" s="7">
        <v>0</v>
      </c>
      <c r="R186" s="7">
        <v>0</v>
      </c>
      <c r="S186" s="7">
        <v>0</v>
      </c>
      <c r="T186" s="7">
        <v>0</v>
      </c>
    </row>
    <row r="187" spans="1:20" x14ac:dyDescent="0.25">
      <c r="A187" s="98"/>
      <c r="B187" s="105"/>
      <c r="C187" s="24" t="s">
        <v>10</v>
      </c>
      <c r="D187" s="3">
        <f t="shared" si="83"/>
        <v>0</v>
      </c>
      <c r="E187" s="6">
        <v>0</v>
      </c>
      <c r="F187" s="6">
        <v>0</v>
      </c>
      <c r="G187" s="6">
        <v>0</v>
      </c>
      <c r="H187" s="6">
        <v>0</v>
      </c>
      <c r="I187" s="6">
        <v>0</v>
      </c>
      <c r="J187" s="6">
        <v>0</v>
      </c>
      <c r="K187" s="6">
        <v>0</v>
      </c>
      <c r="L187" s="7">
        <v>0</v>
      </c>
      <c r="M187" s="7">
        <v>0</v>
      </c>
      <c r="N187" s="7">
        <v>0</v>
      </c>
      <c r="O187" s="7">
        <v>0</v>
      </c>
      <c r="P187" s="7">
        <v>0</v>
      </c>
      <c r="Q187" s="7">
        <v>0</v>
      </c>
      <c r="R187" s="7">
        <v>0</v>
      </c>
      <c r="S187" s="7">
        <v>0</v>
      </c>
      <c r="T187" s="7">
        <v>0</v>
      </c>
    </row>
    <row r="188" spans="1:20" x14ac:dyDescent="0.25">
      <c r="A188" s="98"/>
      <c r="B188" s="105"/>
      <c r="C188" s="24" t="s">
        <v>12</v>
      </c>
      <c r="D188" s="3">
        <f t="shared" si="83"/>
        <v>55555.555999999997</v>
      </c>
      <c r="E188" s="8">
        <v>0</v>
      </c>
      <c r="F188" s="8">
        <v>0</v>
      </c>
      <c r="G188" s="8">
        <f>'ПРИЛОЖ 2'!K97</f>
        <v>0</v>
      </c>
      <c r="H188" s="8">
        <f>'ПРИЛОЖ 2'!L64</f>
        <v>0</v>
      </c>
      <c r="I188" s="8">
        <f>'ПРИЛОЖ 2'!M64</f>
        <v>0</v>
      </c>
      <c r="J188" s="8">
        <f>'ПРИЛОЖ 2'!N51</f>
        <v>55555.555999999997</v>
      </c>
      <c r="K188" s="8">
        <f>'ПРИЛОЖ 2'!O51</f>
        <v>0</v>
      </c>
      <c r="L188" s="7">
        <f>'ПРИЛОЖ 2'!P82</f>
        <v>0</v>
      </c>
      <c r="M188" s="7"/>
      <c r="N188" s="7">
        <f>'ПРИЛОЖ 2'!R82</f>
        <v>0</v>
      </c>
      <c r="O188" s="7">
        <f>'ПРИЛОЖ 2'!S82</f>
        <v>0</v>
      </c>
      <c r="P188" s="7">
        <f>'ПРИЛОЖ 2'!T82</f>
        <v>0</v>
      </c>
      <c r="Q188" s="7">
        <f>'ПРИЛОЖ 2'!U82</f>
        <v>0</v>
      </c>
      <c r="R188" s="7">
        <f>'ПРИЛОЖ 2'!V82</f>
        <v>0</v>
      </c>
      <c r="S188" s="7">
        <f>'ПРИЛОЖ 2'!W82</f>
        <v>0</v>
      </c>
      <c r="T188" s="7">
        <f>'ПРИЛОЖ 2'!X82</f>
        <v>0</v>
      </c>
    </row>
    <row r="189" spans="1:20" x14ac:dyDescent="0.25">
      <c r="A189" s="98"/>
      <c r="B189" s="105"/>
      <c r="C189" s="24" t="s">
        <v>11</v>
      </c>
      <c r="D189" s="3">
        <f t="shared" si="83"/>
        <v>0</v>
      </c>
      <c r="E189" s="6">
        <v>0</v>
      </c>
      <c r="F189" s="6">
        <v>0</v>
      </c>
      <c r="G189" s="6">
        <v>0</v>
      </c>
      <c r="H189" s="6">
        <v>0</v>
      </c>
      <c r="I189" s="6">
        <v>0</v>
      </c>
      <c r="J189" s="6">
        <v>0</v>
      </c>
      <c r="K189" s="6">
        <v>0</v>
      </c>
      <c r="L189" s="7">
        <v>0</v>
      </c>
      <c r="M189" s="7">
        <v>0</v>
      </c>
      <c r="N189" s="7">
        <v>0</v>
      </c>
      <c r="O189" s="7">
        <v>0</v>
      </c>
      <c r="P189" s="7">
        <v>0</v>
      </c>
      <c r="Q189" s="7">
        <v>0</v>
      </c>
      <c r="R189" s="7">
        <v>0</v>
      </c>
      <c r="S189" s="7">
        <v>0</v>
      </c>
      <c r="T189" s="7">
        <v>0</v>
      </c>
    </row>
    <row r="190" spans="1:20" x14ac:dyDescent="0.25">
      <c r="A190" s="101">
        <v>2</v>
      </c>
      <c r="B190" s="100" t="s">
        <v>176</v>
      </c>
      <c r="C190" s="78" t="s">
        <v>2</v>
      </c>
      <c r="D190" s="75">
        <f>E190+F190+G190+H190+I190+J190+K190+L190+M190+N190+O190+P190+Q190+R190+S190+T190</f>
        <v>132984.99779999998</v>
      </c>
      <c r="E190" s="75">
        <f t="shared" ref="E190:O190" si="92">SUM(E191:E194)</f>
        <v>4165.5619999999999</v>
      </c>
      <c r="F190" s="75">
        <f t="shared" si="92"/>
        <v>2109.9699999999998</v>
      </c>
      <c r="G190" s="75">
        <f t="shared" si="92"/>
        <v>500</v>
      </c>
      <c r="H190" s="75">
        <f t="shared" si="92"/>
        <v>9710.1110000000008</v>
      </c>
      <c r="I190" s="75">
        <f t="shared" si="92"/>
        <v>78700.672999999995</v>
      </c>
      <c r="J190" s="75">
        <f t="shared" si="92"/>
        <v>28828.681799999998</v>
      </c>
      <c r="K190" s="75">
        <f t="shared" si="92"/>
        <v>870</v>
      </c>
      <c r="L190" s="76">
        <f t="shared" si="92"/>
        <v>900</v>
      </c>
      <c r="M190" s="76">
        <f t="shared" si="92"/>
        <v>900</v>
      </c>
      <c r="N190" s="76">
        <f t="shared" si="92"/>
        <v>900</v>
      </c>
      <c r="O190" s="76">
        <f t="shared" si="92"/>
        <v>900</v>
      </c>
      <c r="P190" s="76">
        <f t="shared" ref="P190:T190" si="93">SUM(P191:P194)</f>
        <v>900</v>
      </c>
      <c r="Q190" s="76">
        <f t="shared" si="93"/>
        <v>900</v>
      </c>
      <c r="R190" s="76">
        <f t="shared" si="93"/>
        <v>900</v>
      </c>
      <c r="S190" s="76">
        <f t="shared" si="93"/>
        <v>900</v>
      </c>
      <c r="T190" s="76">
        <f t="shared" si="93"/>
        <v>900</v>
      </c>
    </row>
    <row r="191" spans="1:20" x14ac:dyDescent="0.25">
      <c r="A191" s="101"/>
      <c r="B191" s="100"/>
      <c r="C191" s="78" t="s">
        <v>9</v>
      </c>
      <c r="D191" s="75">
        <f t="shared" ref="D191:D194" si="94">E191+F191+G191+H191+I191+J191+K191+L191+M191+N191+O191+P191+Q191+R191+S191+T191</f>
        <v>821.70899999999995</v>
      </c>
      <c r="E191" s="75">
        <f t="shared" ref="E191:I192" si="95">SUM(E197+E202+E207+E217+E228+E233+E238)</f>
        <v>0</v>
      </c>
      <c r="F191" s="75">
        <f t="shared" si="95"/>
        <v>821.70899999999995</v>
      </c>
      <c r="G191" s="75">
        <f t="shared" si="95"/>
        <v>0</v>
      </c>
      <c r="H191" s="75">
        <f t="shared" si="95"/>
        <v>0</v>
      </c>
      <c r="I191" s="75">
        <f t="shared" si="95"/>
        <v>0</v>
      </c>
      <c r="J191" s="75">
        <f t="shared" ref="J191:O191" si="96">J197+J202+J207+J212+J217+J222+J228+J233+J238</f>
        <v>0</v>
      </c>
      <c r="K191" s="75">
        <f t="shared" si="96"/>
        <v>0</v>
      </c>
      <c r="L191" s="76">
        <f t="shared" si="96"/>
        <v>0</v>
      </c>
      <c r="M191" s="76">
        <f t="shared" si="96"/>
        <v>0</v>
      </c>
      <c r="N191" s="76">
        <f t="shared" si="96"/>
        <v>0</v>
      </c>
      <c r="O191" s="76">
        <f t="shared" si="96"/>
        <v>0</v>
      </c>
      <c r="P191" s="76">
        <f t="shared" ref="P191:T191" si="97">P197+P202+P207+P212+P217+P222+P228+P233+P238</f>
        <v>0</v>
      </c>
      <c r="Q191" s="76">
        <f t="shared" si="97"/>
        <v>0</v>
      </c>
      <c r="R191" s="76">
        <f t="shared" si="97"/>
        <v>0</v>
      </c>
      <c r="S191" s="76">
        <f t="shared" si="97"/>
        <v>0</v>
      </c>
      <c r="T191" s="76">
        <f t="shared" si="97"/>
        <v>0</v>
      </c>
    </row>
    <row r="192" spans="1:20" x14ac:dyDescent="0.25">
      <c r="A192" s="101"/>
      <c r="B192" s="100"/>
      <c r="C192" s="78" t="s">
        <v>10</v>
      </c>
      <c r="D192" s="75">
        <f t="shared" si="94"/>
        <v>0</v>
      </c>
      <c r="E192" s="75">
        <f t="shared" si="95"/>
        <v>0</v>
      </c>
      <c r="F192" s="75">
        <f t="shared" si="95"/>
        <v>0</v>
      </c>
      <c r="G192" s="75">
        <f t="shared" si="95"/>
        <v>0</v>
      </c>
      <c r="H192" s="75">
        <f t="shared" si="95"/>
        <v>0</v>
      </c>
      <c r="I192" s="75">
        <f t="shared" si="95"/>
        <v>0</v>
      </c>
      <c r="J192" s="75">
        <f t="shared" ref="J192:O194" si="98">J198+J203+J208+J213+J218+J223+J229+J234+J239</f>
        <v>0</v>
      </c>
      <c r="K192" s="75">
        <f t="shared" si="98"/>
        <v>0</v>
      </c>
      <c r="L192" s="76">
        <f t="shared" si="98"/>
        <v>0</v>
      </c>
      <c r="M192" s="76">
        <f t="shared" si="98"/>
        <v>0</v>
      </c>
      <c r="N192" s="76">
        <f t="shared" si="98"/>
        <v>0</v>
      </c>
      <c r="O192" s="76">
        <f t="shared" si="98"/>
        <v>0</v>
      </c>
      <c r="P192" s="76">
        <f t="shared" ref="P192:T192" si="99">P198+P203+P208+P213+P218+P223+P229+P234+P239</f>
        <v>0</v>
      </c>
      <c r="Q192" s="76">
        <f t="shared" si="99"/>
        <v>0</v>
      </c>
      <c r="R192" s="76">
        <f t="shared" si="99"/>
        <v>0</v>
      </c>
      <c r="S192" s="76">
        <f t="shared" si="99"/>
        <v>0</v>
      </c>
      <c r="T192" s="76">
        <f t="shared" si="99"/>
        <v>0</v>
      </c>
    </row>
    <row r="193" spans="1:20" x14ac:dyDescent="0.25">
      <c r="A193" s="101"/>
      <c r="B193" s="100"/>
      <c r="C193" s="78" t="s">
        <v>12</v>
      </c>
      <c r="D193" s="75">
        <f t="shared" si="94"/>
        <v>132163.28879999998</v>
      </c>
      <c r="E193" s="75">
        <f t="shared" ref="E193:G194" si="100">SUM(E199+E204+E209+E219+E230+E235+E240)</f>
        <v>4165.5619999999999</v>
      </c>
      <c r="F193" s="75">
        <f t="shared" si="100"/>
        <v>1288.261</v>
      </c>
      <c r="G193" s="75">
        <f t="shared" si="100"/>
        <v>500</v>
      </c>
      <c r="H193" s="75">
        <f>SUM(H199+H204+H209+H219+H230+H235+H240+H214)</f>
        <v>9710.1110000000008</v>
      </c>
      <c r="I193" s="75">
        <f>SUM(I199+I204+I209+I219+I230+I235+I240+I214+I224)</f>
        <v>78700.672999999995</v>
      </c>
      <c r="J193" s="75">
        <f>J199+J204+J209+J214+J219+J224+J230+J235+J240+J245</f>
        <v>28828.681799999998</v>
      </c>
      <c r="K193" s="75">
        <f t="shared" si="98"/>
        <v>870</v>
      </c>
      <c r="L193" s="76">
        <f t="shared" si="98"/>
        <v>900</v>
      </c>
      <c r="M193" s="76">
        <f>M199+M204+M209+M214+M219+M224+M230+M235+M240+M245</f>
        <v>900</v>
      </c>
      <c r="N193" s="76">
        <f t="shared" si="98"/>
        <v>900</v>
      </c>
      <c r="O193" s="76">
        <f t="shared" si="98"/>
        <v>900</v>
      </c>
      <c r="P193" s="76">
        <f t="shared" ref="P193:T193" si="101">P199+P204+P209+P214+P219+P224+P230+P235+P240</f>
        <v>900</v>
      </c>
      <c r="Q193" s="76">
        <f t="shared" si="101"/>
        <v>900</v>
      </c>
      <c r="R193" s="76">
        <f t="shared" si="101"/>
        <v>900</v>
      </c>
      <c r="S193" s="76">
        <f t="shared" si="101"/>
        <v>900</v>
      </c>
      <c r="T193" s="76">
        <f t="shared" si="101"/>
        <v>900</v>
      </c>
    </row>
    <row r="194" spans="1:20" x14ac:dyDescent="0.25">
      <c r="A194" s="101"/>
      <c r="B194" s="100"/>
      <c r="C194" s="78" t="s">
        <v>11</v>
      </c>
      <c r="D194" s="75">
        <f t="shared" si="94"/>
        <v>0</v>
      </c>
      <c r="E194" s="75">
        <f t="shared" si="100"/>
        <v>0</v>
      </c>
      <c r="F194" s="75">
        <f t="shared" si="100"/>
        <v>0</v>
      </c>
      <c r="G194" s="75">
        <f t="shared" si="100"/>
        <v>0</v>
      </c>
      <c r="H194" s="75">
        <f>SUM(H200+H205+H210+H220+H231+H236+H241)</f>
        <v>0</v>
      </c>
      <c r="I194" s="75">
        <f>SUM(I200+I205+I210+I220+I231+I236+I241)</f>
        <v>0</v>
      </c>
      <c r="J194" s="75">
        <f t="shared" si="98"/>
        <v>0</v>
      </c>
      <c r="K194" s="75">
        <f t="shared" si="98"/>
        <v>0</v>
      </c>
      <c r="L194" s="76">
        <f t="shared" si="98"/>
        <v>0</v>
      </c>
      <c r="M194" s="76">
        <f t="shared" si="98"/>
        <v>0</v>
      </c>
      <c r="N194" s="76">
        <f t="shared" si="98"/>
        <v>0</v>
      </c>
      <c r="O194" s="76">
        <f t="shared" si="98"/>
        <v>0</v>
      </c>
      <c r="P194" s="76">
        <f t="shared" ref="P194:T194" si="102">P200+P205+P210+P215+P220+P225+P231+P236+P241</f>
        <v>0</v>
      </c>
      <c r="Q194" s="76">
        <f t="shared" si="102"/>
        <v>0</v>
      </c>
      <c r="R194" s="76">
        <f t="shared" si="102"/>
        <v>0</v>
      </c>
      <c r="S194" s="76">
        <f t="shared" si="102"/>
        <v>0</v>
      </c>
      <c r="T194" s="76">
        <f t="shared" si="102"/>
        <v>0</v>
      </c>
    </row>
    <row r="195" spans="1:20" ht="39" x14ac:dyDescent="0.25">
      <c r="A195" s="69" t="s">
        <v>15</v>
      </c>
      <c r="B195" s="70" t="s">
        <v>71</v>
      </c>
      <c r="C195" s="70" t="s">
        <v>25</v>
      </c>
      <c r="D195" s="71">
        <f>E195+F195+G195+H195+I195+J195+K195+L195+M195+N195+O195+P195+Q195+R195+S195+T195</f>
        <v>120751.587</v>
      </c>
      <c r="E195" s="71">
        <f>E196+E201+E206+E211+E216</f>
        <v>4165.5619999999999</v>
      </c>
      <c r="F195" s="71">
        <f>F196+F201+F206+F211+F216</f>
        <v>1092.6959999999999</v>
      </c>
      <c r="G195" s="71">
        <f>G196+G201+G206+G211+G216</f>
        <v>0</v>
      </c>
      <c r="H195" s="71">
        <f>H196+H201+H206+H211+H216</f>
        <v>9409.1110000000008</v>
      </c>
      <c r="I195" s="71">
        <f>I196+I201+I206+I211+I216+I221</f>
        <v>78091.384999999995</v>
      </c>
      <c r="J195" s="71">
        <f t="shared" ref="J195:O195" si="103">J196+J201+J206+J211+J216+J221</f>
        <v>27992.832999999999</v>
      </c>
      <c r="K195" s="71">
        <f t="shared" si="103"/>
        <v>0</v>
      </c>
      <c r="L195" s="73">
        <f t="shared" si="103"/>
        <v>0</v>
      </c>
      <c r="M195" s="73">
        <f>M196+M201+M206+M211+M216+M221</f>
        <v>0</v>
      </c>
      <c r="N195" s="73">
        <f t="shared" si="103"/>
        <v>0</v>
      </c>
      <c r="O195" s="73">
        <f t="shared" si="103"/>
        <v>0</v>
      </c>
      <c r="P195" s="73">
        <f t="shared" ref="P195:T195" si="104">P196+P201+P206+P211+P216+P221</f>
        <v>0</v>
      </c>
      <c r="Q195" s="73">
        <f t="shared" si="104"/>
        <v>0</v>
      </c>
      <c r="R195" s="73">
        <f t="shared" si="104"/>
        <v>0</v>
      </c>
      <c r="S195" s="73">
        <f t="shared" si="104"/>
        <v>0</v>
      </c>
      <c r="T195" s="73">
        <f t="shared" si="104"/>
        <v>0</v>
      </c>
    </row>
    <row r="196" spans="1:20" x14ac:dyDescent="0.25">
      <c r="A196" s="107" t="s">
        <v>33</v>
      </c>
      <c r="B196" s="105" t="s">
        <v>16</v>
      </c>
      <c r="C196" s="26" t="s">
        <v>2</v>
      </c>
      <c r="D196" s="3">
        <f>E196+F196+G196+H196+I196+J196+K196+L196+M196+N196+O196+P196+Q196+R196+S196+T196</f>
        <v>4558.3360000000002</v>
      </c>
      <c r="E196" s="3">
        <f t="shared" ref="E196:J196" si="105">SUM(E197:E200)</f>
        <v>3765.5619999999999</v>
      </c>
      <c r="F196" s="3">
        <f t="shared" si="105"/>
        <v>792.774</v>
      </c>
      <c r="G196" s="3">
        <f t="shared" si="105"/>
        <v>0</v>
      </c>
      <c r="H196" s="3">
        <f t="shared" si="105"/>
        <v>0</v>
      </c>
      <c r="I196" s="3">
        <f t="shared" si="105"/>
        <v>0</v>
      </c>
      <c r="J196" s="3">
        <f t="shared" si="105"/>
        <v>0</v>
      </c>
      <c r="K196" s="3">
        <f>SUM(K197:K200)</f>
        <v>0</v>
      </c>
      <c r="L196" s="4">
        <f>SUM(L197:L200)</f>
        <v>0</v>
      </c>
      <c r="M196" s="4">
        <f>SUM(M197:M200)</f>
        <v>0</v>
      </c>
      <c r="N196" s="4">
        <f>SUM(N197:N200)</f>
        <v>0</v>
      </c>
      <c r="O196" s="4">
        <f>SUM(O197:O200)</f>
        <v>0</v>
      </c>
      <c r="P196" s="4">
        <f t="shared" ref="P196:T196" si="106">SUM(P197:P200)</f>
        <v>0</v>
      </c>
      <c r="Q196" s="4">
        <f t="shared" si="106"/>
        <v>0</v>
      </c>
      <c r="R196" s="4">
        <f t="shared" si="106"/>
        <v>0</v>
      </c>
      <c r="S196" s="4">
        <f t="shared" si="106"/>
        <v>0</v>
      </c>
      <c r="T196" s="4">
        <f t="shared" si="106"/>
        <v>0</v>
      </c>
    </row>
    <row r="197" spans="1:20" x14ac:dyDescent="0.25">
      <c r="A197" s="107"/>
      <c r="B197" s="105"/>
      <c r="C197" s="24" t="s">
        <v>9</v>
      </c>
      <c r="D197" s="3">
        <f t="shared" ref="D197:D225" si="107">E197+F197+G197+H197+I197+J197+K197+L197+M197+N197+O197+P197+Q197+R197+S197+T197</f>
        <v>0</v>
      </c>
      <c r="E197" s="6">
        <v>0</v>
      </c>
      <c r="F197" s="6">
        <v>0</v>
      </c>
      <c r="G197" s="6">
        <v>0</v>
      </c>
      <c r="H197" s="6">
        <v>0</v>
      </c>
      <c r="I197" s="6">
        <v>0</v>
      </c>
      <c r="J197" s="6">
        <v>0</v>
      </c>
      <c r="K197" s="6">
        <v>0</v>
      </c>
      <c r="L197" s="7">
        <v>0</v>
      </c>
      <c r="M197" s="7">
        <v>0</v>
      </c>
      <c r="N197" s="7">
        <v>0</v>
      </c>
      <c r="O197" s="7">
        <v>0</v>
      </c>
      <c r="P197" s="7">
        <v>0</v>
      </c>
      <c r="Q197" s="7">
        <v>0</v>
      </c>
      <c r="R197" s="7">
        <v>0</v>
      </c>
      <c r="S197" s="7">
        <v>0</v>
      </c>
      <c r="T197" s="7">
        <v>0</v>
      </c>
    </row>
    <row r="198" spans="1:20" x14ac:dyDescent="0.25">
      <c r="A198" s="107"/>
      <c r="B198" s="105"/>
      <c r="C198" s="24" t="s">
        <v>10</v>
      </c>
      <c r="D198" s="3">
        <f t="shared" si="107"/>
        <v>0</v>
      </c>
      <c r="E198" s="6">
        <v>0</v>
      </c>
      <c r="F198" s="6">
        <v>0</v>
      </c>
      <c r="G198" s="6">
        <v>0</v>
      </c>
      <c r="H198" s="6">
        <v>0</v>
      </c>
      <c r="I198" s="6">
        <v>0</v>
      </c>
      <c r="J198" s="6">
        <v>0</v>
      </c>
      <c r="K198" s="6">
        <v>0</v>
      </c>
      <c r="L198" s="7">
        <v>0</v>
      </c>
      <c r="M198" s="7">
        <v>0</v>
      </c>
      <c r="N198" s="7">
        <v>0</v>
      </c>
      <c r="O198" s="7">
        <v>0</v>
      </c>
      <c r="P198" s="7">
        <v>0</v>
      </c>
      <c r="Q198" s="7">
        <v>0</v>
      </c>
      <c r="R198" s="7">
        <v>0</v>
      </c>
      <c r="S198" s="7">
        <v>0</v>
      </c>
      <c r="T198" s="7">
        <v>0</v>
      </c>
    </row>
    <row r="199" spans="1:20" x14ac:dyDescent="0.25">
      <c r="A199" s="107"/>
      <c r="B199" s="105"/>
      <c r="C199" s="24" t="s">
        <v>12</v>
      </c>
      <c r="D199" s="3">
        <f t="shared" si="107"/>
        <v>4558.3360000000002</v>
      </c>
      <c r="E199" s="8">
        <v>3765.5619999999999</v>
      </c>
      <c r="F199" s="8">
        <f>'ПРИЛОЖ 2'!J54</f>
        <v>792.774</v>
      </c>
      <c r="G199" s="8">
        <v>0</v>
      </c>
      <c r="H199" s="8">
        <v>0</v>
      </c>
      <c r="I199" s="8">
        <v>0</v>
      </c>
      <c r="J199" s="8">
        <v>0</v>
      </c>
      <c r="K199" s="8">
        <v>0</v>
      </c>
      <c r="L199" s="7">
        <v>0</v>
      </c>
      <c r="M199" s="7">
        <v>0</v>
      </c>
      <c r="N199" s="7">
        <v>0</v>
      </c>
      <c r="O199" s="7">
        <v>0</v>
      </c>
      <c r="P199" s="7">
        <v>0</v>
      </c>
      <c r="Q199" s="7">
        <v>0</v>
      </c>
      <c r="R199" s="7">
        <v>0</v>
      </c>
      <c r="S199" s="7">
        <v>0</v>
      </c>
      <c r="T199" s="7">
        <v>0</v>
      </c>
    </row>
    <row r="200" spans="1:20" x14ac:dyDescent="0.25">
      <c r="A200" s="107"/>
      <c r="B200" s="105"/>
      <c r="C200" s="24" t="s">
        <v>11</v>
      </c>
      <c r="D200" s="3">
        <f t="shared" si="107"/>
        <v>0</v>
      </c>
      <c r="E200" s="6">
        <v>0</v>
      </c>
      <c r="F200" s="6">
        <v>0</v>
      </c>
      <c r="G200" s="6">
        <v>0</v>
      </c>
      <c r="H200" s="6">
        <v>0</v>
      </c>
      <c r="I200" s="6">
        <v>0</v>
      </c>
      <c r="J200" s="6">
        <v>0</v>
      </c>
      <c r="K200" s="6">
        <v>0</v>
      </c>
      <c r="L200" s="7">
        <v>0</v>
      </c>
      <c r="M200" s="7">
        <v>0</v>
      </c>
      <c r="N200" s="7">
        <v>0</v>
      </c>
      <c r="O200" s="7">
        <v>0</v>
      </c>
      <c r="P200" s="7">
        <v>0</v>
      </c>
      <c r="Q200" s="7">
        <v>0</v>
      </c>
      <c r="R200" s="7">
        <v>0</v>
      </c>
      <c r="S200" s="7">
        <v>0</v>
      </c>
      <c r="T200" s="7">
        <v>0</v>
      </c>
    </row>
    <row r="201" spans="1:20" x14ac:dyDescent="0.25">
      <c r="A201" s="107" t="s">
        <v>34</v>
      </c>
      <c r="B201" s="105" t="s">
        <v>46</v>
      </c>
      <c r="C201" s="26" t="s">
        <v>2</v>
      </c>
      <c r="D201" s="3">
        <f t="shared" si="107"/>
        <v>699.92200000000003</v>
      </c>
      <c r="E201" s="3">
        <f t="shared" ref="E201:J201" si="108">SUM(E202:E205)</f>
        <v>400</v>
      </c>
      <c r="F201" s="3">
        <f t="shared" si="108"/>
        <v>299.92200000000003</v>
      </c>
      <c r="G201" s="3">
        <f t="shared" si="108"/>
        <v>0</v>
      </c>
      <c r="H201" s="3">
        <f t="shared" si="108"/>
        <v>0</v>
      </c>
      <c r="I201" s="3">
        <f t="shared" si="108"/>
        <v>0</v>
      </c>
      <c r="J201" s="3">
        <f t="shared" si="108"/>
        <v>0</v>
      </c>
      <c r="K201" s="3">
        <f>SUM(K202:K205)</f>
        <v>0</v>
      </c>
      <c r="L201" s="4">
        <f>SUM(L202:L205)</f>
        <v>0</v>
      </c>
      <c r="M201" s="4">
        <f>SUM(M202:M205)</f>
        <v>0</v>
      </c>
      <c r="N201" s="4">
        <f>SUM(N202:N205)</f>
        <v>0</v>
      </c>
      <c r="O201" s="4">
        <f>SUM(O202:O205)</f>
        <v>0</v>
      </c>
      <c r="P201" s="4">
        <f t="shared" ref="P201:T201" si="109">SUM(P202:P205)</f>
        <v>0</v>
      </c>
      <c r="Q201" s="4">
        <f t="shared" si="109"/>
        <v>0</v>
      </c>
      <c r="R201" s="4">
        <f t="shared" si="109"/>
        <v>0</v>
      </c>
      <c r="S201" s="4">
        <f t="shared" si="109"/>
        <v>0</v>
      </c>
      <c r="T201" s="4">
        <f t="shared" si="109"/>
        <v>0</v>
      </c>
    </row>
    <row r="202" spans="1:20" x14ac:dyDescent="0.25">
      <c r="A202" s="107"/>
      <c r="B202" s="105"/>
      <c r="C202" s="24" t="s">
        <v>9</v>
      </c>
      <c r="D202" s="3">
        <f t="shared" si="107"/>
        <v>0</v>
      </c>
      <c r="E202" s="6">
        <v>0</v>
      </c>
      <c r="F202" s="6">
        <v>0</v>
      </c>
      <c r="G202" s="6">
        <v>0</v>
      </c>
      <c r="H202" s="6">
        <v>0</v>
      </c>
      <c r="I202" s="6">
        <v>0</v>
      </c>
      <c r="J202" s="6">
        <v>0</v>
      </c>
      <c r="K202" s="6">
        <v>0</v>
      </c>
      <c r="L202" s="7">
        <v>0</v>
      </c>
      <c r="M202" s="7">
        <v>0</v>
      </c>
      <c r="N202" s="7">
        <v>0</v>
      </c>
      <c r="O202" s="7">
        <v>0</v>
      </c>
      <c r="P202" s="7">
        <v>0</v>
      </c>
      <c r="Q202" s="7">
        <v>0</v>
      </c>
      <c r="R202" s="7">
        <v>0</v>
      </c>
      <c r="S202" s="7">
        <v>0</v>
      </c>
      <c r="T202" s="7">
        <v>0</v>
      </c>
    </row>
    <row r="203" spans="1:20" x14ac:dyDescent="0.25">
      <c r="A203" s="107"/>
      <c r="B203" s="105"/>
      <c r="C203" s="24" t="s">
        <v>10</v>
      </c>
      <c r="D203" s="3">
        <f t="shared" si="107"/>
        <v>0</v>
      </c>
      <c r="E203" s="6">
        <v>0</v>
      </c>
      <c r="F203" s="6">
        <v>0</v>
      </c>
      <c r="G203" s="6">
        <v>0</v>
      </c>
      <c r="H203" s="6">
        <v>0</v>
      </c>
      <c r="I203" s="6">
        <v>0</v>
      </c>
      <c r="J203" s="6">
        <v>0</v>
      </c>
      <c r="K203" s="6">
        <v>0</v>
      </c>
      <c r="L203" s="7">
        <v>0</v>
      </c>
      <c r="M203" s="7">
        <v>0</v>
      </c>
      <c r="N203" s="7">
        <v>0</v>
      </c>
      <c r="O203" s="7">
        <v>0</v>
      </c>
      <c r="P203" s="7">
        <v>0</v>
      </c>
      <c r="Q203" s="7">
        <v>0</v>
      </c>
      <c r="R203" s="7">
        <v>0</v>
      </c>
      <c r="S203" s="7">
        <v>0</v>
      </c>
      <c r="T203" s="7">
        <v>0</v>
      </c>
    </row>
    <row r="204" spans="1:20" x14ac:dyDescent="0.25">
      <c r="A204" s="107"/>
      <c r="B204" s="105"/>
      <c r="C204" s="24" t="s">
        <v>12</v>
      </c>
      <c r="D204" s="3">
        <f t="shared" si="107"/>
        <v>699.92200000000003</v>
      </c>
      <c r="E204" s="8">
        <f>'ПРИЛОЖ 2'!I55</f>
        <v>400</v>
      </c>
      <c r="F204" s="8">
        <f>'ПРИЛОЖ 2'!J55</f>
        <v>299.92200000000003</v>
      </c>
      <c r="G204" s="8">
        <f>'ПРИЛОЖ 2'!K55</f>
        <v>0</v>
      </c>
      <c r="H204" s="8">
        <f>'ПРИЛОЖ 2'!L55</f>
        <v>0</v>
      </c>
      <c r="I204" s="8">
        <f>'ПРИЛОЖ 2'!M55</f>
        <v>0</v>
      </c>
      <c r="J204" s="8">
        <f>'ПРИЛОЖ 2'!N55</f>
        <v>0</v>
      </c>
      <c r="K204" s="8">
        <f>'ПРИЛОЖ 2'!O55</f>
        <v>0</v>
      </c>
      <c r="L204" s="7">
        <f>'ПРИЛОЖ 2'!P55</f>
        <v>0</v>
      </c>
      <c r="M204" s="7">
        <f>'ПРИЛОЖ 2'!Q55</f>
        <v>0</v>
      </c>
      <c r="N204" s="7">
        <f>'ПРИЛОЖ 2'!R55</f>
        <v>0</v>
      </c>
      <c r="O204" s="7">
        <f>'ПРИЛОЖ 2'!S55</f>
        <v>0</v>
      </c>
      <c r="P204" s="7">
        <f>'ПРИЛОЖ 2'!T55</f>
        <v>0</v>
      </c>
      <c r="Q204" s="7">
        <f>'ПРИЛОЖ 2'!U55</f>
        <v>0</v>
      </c>
      <c r="R204" s="7">
        <f>'ПРИЛОЖ 2'!V55</f>
        <v>0</v>
      </c>
      <c r="S204" s="7">
        <f>'ПРИЛОЖ 2'!W55</f>
        <v>0</v>
      </c>
      <c r="T204" s="7">
        <f>'ПРИЛОЖ 2'!X55</f>
        <v>0</v>
      </c>
    </row>
    <row r="205" spans="1:20" x14ac:dyDescent="0.25">
      <c r="A205" s="107"/>
      <c r="B205" s="105"/>
      <c r="C205" s="24" t="s">
        <v>11</v>
      </c>
      <c r="D205" s="3">
        <f t="shared" si="107"/>
        <v>0</v>
      </c>
      <c r="E205" s="6">
        <v>0</v>
      </c>
      <c r="F205" s="6">
        <v>0</v>
      </c>
      <c r="G205" s="6">
        <v>0</v>
      </c>
      <c r="H205" s="6">
        <v>0</v>
      </c>
      <c r="I205" s="6">
        <v>0</v>
      </c>
      <c r="J205" s="6">
        <v>0</v>
      </c>
      <c r="K205" s="6">
        <v>0</v>
      </c>
      <c r="L205" s="7">
        <v>0</v>
      </c>
      <c r="M205" s="7">
        <v>0</v>
      </c>
      <c r="N205" s="7">
        <v>0</v>
      </c>
      <c r="O205" s="7">
        <v>0</v>
      </c>
      <c r="P205" s="7">
        <v>0</v>
      </c>
      <c r="Q205" s="7">
        <v>0</v>
      </c>
      <c r="R205" s="7">
        <v>0</v>
      </c>
      <c r="S205" s="7">
        <v>0</v>
      </c>
      <c r="T205" s="7">
        <v>0</v>
      </c>
    </row>
    <row r="206" spans="1:20" ht="14.25" customHeight="1" x14ac:dyDescent="0.25">
      <c r="A206" s="107" t="s">
        <v>43</v>
      </c>
      <c r="B206" s="105" t="s">
        <v>31</v>
      </c>
      <c r="C206" s="26" t="s">
        <v>2</v>
      </c>
      <c r="D206" s="3">
        <f t="shared" si="107"/>
        <v>0</v>
      </c>
      <c r="E206" s="3">
        <f t="shared" ref="E206:J206" si="110">SUM(E207:E210)</f>
        <v>0</v>
      </c>
      <c r="F206" s="3">
        <f t="shared" si="110"/>
        <v>0</v>
      </c>
      <c r="G206" s="3">
        <f t="shared" si="110"/>
        <v>0</v>
      </c>
      <c r="H206" s="3">
        <f t="shared" si="110"/>
        <v>0</v>
      </c>
      <c r="I206" s="3">
        <f t="shared" si="110"/>
        <v>0</v>
      </c>
      <c r="J206" s="3">
        <f t="shared" si="110"/>
        <v>0</v>
      </c>
      <c r="K206" s="3">
        <f>SUM(K207:K210)</f>
        <v>0</v>
      </c>
      <c r="L206" s="4">
        <f>SUM(L207:L210)</f>
        <v>0</v>
      </c>
      <c r="M206" s="4">
        <f>SUM(M207:M210)</f>
        <v>0</v>
      </c>
      <c r="N206" s="4">
        <f>SUM(N207:N210)</f>
        <v>0</v>
      </c>
      <c r="O206" s="4">
        <f>SUM(O207:O210)</f>
        <v>0</v>
      </c>
      <c r="P206" s="4">
        <f t="shared" ref="P206:T206" si="111">SUM(P207:P210)</f>
        <v>0</v>
      </c>
      <c r="Q206" s="4">
        <f t="shared" si="111"/>
        <v>0</v>
      </c>
      <c r="R206" s="4">
        <f t="shared" si="111"/>
        <v>0</v>
      </c>
      <c r="S206" s="4">
        <f t="shared" si="111"/>
        <v>0</v>
      </c>
      <c r="T206" s="4">
        <f t="shared" si="111"/>
        <v>0</v>
      </c>
    </row>
    <row r="207" spans="1:20" x14ac:dyDescent="0.25">
      <c r="A207" s="107"/>
      <c r="B207" s="105"/>
      <c r="C207" s="24" t="s">
        <v>9</v>
      </c>
      <c r="D207" s="3">
        <f t="shared" si="107"/>
        <v>0</v>
      </c>
      <c r="E207" s="6">
        <v>0</v>
      </c>
      <c r="F207" s="6">
        <v>0</v>
      </c>
      <c r="G207" s="6">
        <v>0</v>
      </c>
      <c r="H207" s="6">
        <v>0</v>
      </c>
      <c r="I207" s="6">
        <v>0</v>
      </c>
      <c r="J207" s="6">
        <v>0</v>
      </c>
      <c r="K207" s="6">
        <v>0</v>
      </c>
      <c r="L207" s="7">
        <v>0</v>
      </c>
      <c r="M207" s="7">
        <v>0</v>
      </c>
      <c r="N207" s="7">
        <v>0</v>
      </c>
      <c r="O207" s="7">
        <v>0</v>
      </c>
      <c r="P207" s="7">
        <v>0</v>
      </c>
      <c r="Q207" s="7">
        <v>0</v>
      </c>
      <c r="R207" s="7">
        <v>0</v>
      </c>
      <c r="S207" s="7">
        <v>0</v>
      </c>
      <c r="T207" s="7">
        <v>0</v>
      </c>
    </row>
    <row r="208" spans="1:20" x14ac:dyDescent="0.25">
      <c r="A208" s="107"/>
      <c r="B208" s="105"/>
      <c r="C208" s="24" t="s">
        <v>10</v>
      </c>
      <c r="D208" s="3">
        <f t="shared" si="107"/>
        <v>0</v>
      </c>
      <c r="E208" s="6">
        <v>0</v>
      </c>
      <c r="F208" s="6">
        <v>0</v>
      </c>
      <c r="G208" s="6">
        <v>0</v>
      </c>
      <c r="H208" s="6">
        <v>0</v>
      </c>
      <c r="I208" s="6">
        <v>0</v>
      </c>
      <c r="J208" s="6">
        <v>0</v>
      </c>
      <c r="K208" s="6">
        <v>0</v>
      </c>
      <c r="L208" s="7">
        <v>0</v>
      </c>
      <c r="M208" s="7">
        <v>0</v>
      </c>
      <c r="N208" s="7">
        <v>0</v>
      </c>
      <c r="O208" s="7">
        <v>0</v>
      </c>
      <c r="P208" s="7">
        <v>0</v>
      </c>
      <c r="Q208" s="7">
        <v>0</v>
      </c>
      <c r="R208" s="7">
        <v>0</v>
      </c>
      <c r="S208" s="7">
        <v>0</v>
      </c>
      <c r="T208" s="7">
        <v>0</v>
      </c>
    </row>
    <row r="209" spans="1:20" x14ac:dyDescent="0.25">
      <c r="A209" s="107"/>
      <c r="B209" s="105"/>
      <c r="C209" s="24" t="s">
        <v>12</v>
      </c>
      <c r="D209" s="3">
        <f t="shared" si="107"/>
        <v>0</v>
      </c>
      <c r="E209" s="8">
        <v>0</v>
      </c>
      <c r="F209" s="8">
        <v>0</v>
      </c>
      <c r="G209" s="8">
        <v>0</v>
      </c>
      <c r="H209" s="8">
        <v>0</v>
      </c>
      <c r="I209" s="8">
        <v>0</v>
      </c>
      <c r="J209" s="8">
        <v>0</v>
      </c>
      <c r="K209" s="8">
        <v>0</v>
      </c>
      <c r="L209" s="7">
        <v>0</v>
      </c>
      <c r="M209" s="7">
        <v>0</v>
      </c>
      <c r="N209" s="7">
        <v>0</v>
      </c>
      <c r="O209" s="7">
        <v>0</v>
      </c>
      <c r="P209" s="7">
        <v>0</v>
      </c>
      <c r="Q209" s="7">
        <v>0</v>
      </c>
      <c r="R209" s="7">
        <v>0</v>
      </c>
      <c r="S209" s="7">
        <v>0</v>
      </c>
      <c r="T209" s="7">
        <v>0</v>
      </c>
    </row>
    <row r="210" spans="1:20" x14ac:dyDescent="0.25">
      <c r="A210" s="107"/>
      <c r="B210" s="105"/>
      <c r="C210" s="24" t="s">
        <v>11</v>
      </c>
      <c r="D210" s="3">
        <f t="shared" si="107"/>
        <v>0</v>
      </c>
      <c r="E210" s="6">
        <v>0</v>
      </c>
      <c r="F210" s="6">
        <v>0</v>
      </c>
      <c r="G210" s="6">
        <v>0</v>
      </c>
      <c r="H210" s="6">
        <v>0</v>
      </c>
      <c r="I210" s="6">
        <v>0</v>
      </c>
      <c r="J210" s="6">
        <v>0</v>
      </c>
      <c r="K210" s="6">
        <v>0</v>
      </c>
      <c r="L210" s="7">
        <v>0</v>
      </c>
      <c r="M210" s="7">
        <v>0</v>
      </c>
      <c r="N210" s="7">
        <v>0</v>
      </c>
      <c r="O210" s="7">
        <v>0</v>
      </c>
      <c r="P210" s="7">
        <v>0</v>
      </c>
      <c r="Q210" s="7">
        <v>0</v>
      </c>
      <c r="R210" s="7">
        <v>0</v>
      </c>
      <c r="S210" s="7">
        <v>0</v>
      </c>
      <c r="T210" s="7">
        <v>0</v>
      </c>
    </row>
    <row r="211" spans="1:20" x14ac:dyDescent="0.25">
      <c r="A211" s="107" t="s">
        <v>44</v>
      </c>
      <c r="B211" s="105" t="s">
        <v>115</v>
      </c>
      <c r="C211" s="26" t="s">
        <v>2</v>
      </c>
      <c r="D211" s="3">
        <f t="shared" si="107"/>
        <v>111753.329</v>
      </c>
      <c r="E211" s="3">
        <f t="shared" ref="E211:J211" si="112">SUM(E212:E215)</f>
        <v>0</v>
      </c>
      <c r="F211" s="3">
        <f t="shared" si="112"/>
        <v>0</v>
      </c>
      <c r="G211" s="3">
        <f t="shared" si="112"/>
        <v>0</v>
      </c>
      <c r="H211" s="3">
        <f t="shared" si="112"/>
        <v>9409.1110000000008</v>
      </c>
      <c r="I211" s="3">
        <f t="shared" si="112"/>
        <v>78091.384999999995</v>
      </c>
      <c r="J211" s="3">
        <f t="shared" si="112"/>
        <v>24252.832999999999</v>
      </c>
      <c r="K211" s="3">
        <f>SUM(K212:K215)</f>
        <v>0</v>
      </c>
      <c r="L211" s="4">
        <f>SUM(L212:L215)</f>
        <v>0</v>
      </c>
      <c r="M211" s="4">
        <f>SUM(M212:M215)</f>
        <v>0</v>
      </c>
      <c r="N211" s="4">
        <f>SUM(N212:N215)</f>
        <v>0</v>
      </c>
      <c r="O211" s="4">
        <f>SUM(O212:O215)</f>
        <v>0</v>
      </c>
      <c r="P211" s="4">
        <f t="shared" ref="P211:T211" si="113">SUM(P212:P215)</f>
        <v>0</v>
      </c>
      <c r="Q211" s="4">
        <f t="shared" si="113"/>
        <v>0</v>
      </c>
      <c r="R211" s="4">
        <f t="shared" si="113"/>
        <v>0</v>
      </c>
      <c r="S211" s="4">
        <f t="shared" si="113"/>
        <v>0</v>
      </c>
      <c r="T211" s="4">
        <f t="shared" si="113"/>
        <v>0</v>
      </c>
    </row>
    <row r="212" spans="1:20" x14ac:dyDescent="0.25">
      <c r="A212" s="107"/>
      <c r="B212" s="105"/>
      <c r="C212" s="24" t="s">
        <v>9</v>
      </c>
      <c r="D212" s="3">
        <f t="shared" si="107"/>
        <v>0</v>
      </c>
      <c r="E212" s="6">
        <v>0</v>
      </c>
      <c r="F212" s="6">
        <v>0</v>
      </c>
      <c r="G212" s="6">
        <v>0</v>
      </c>
      <c r="H212" s="6">
        <v>0</v>
      </c>
      <c r="I212" s="6">
        <v>0</v>
      </c>
      <c r="J212" s="6">
        <v>0</v>
      </c>
      <c r="K212" s="6">
        <v>0</v>
      </c>
      <c r="L212" s="7">
        <v>0</v>
      </c>
      <c r="M212" s="7">
        <v>0</v>
      </c>
      <c r="N212" s="7">
        <v>0</v>
      </c>
      <c r="O212" s="7">
        <v>0</v>
      </c>
      <c r="P212" s="7">
        <v>0</v>
      </c>
      <c r="Q212" s="7">
        <v>0</v>
      </c>
      <c r="R212" s="7">
        <v>0</v>
      </c>
      <c r="S212" s="7">
        <v>0</v>
      </c>
      <c r="T212" s="7">
        <v>0</v>
      </c>
    </row>
    <row r="213" spans="1:20" x14ac:dyDescent="0.25">
      <c r="A213" s="107"/>
      <c r="B213" s="105"/>
      <c r="C213" s="24" t="s">
        <v>10</v>
      </c>
      <c r="D213" s="3">
        <f t="shared" si="107"/>
        <v>0</v>
      </c>
      <c r="E213" s="6">
        <v>0</v>
      </c>
      <c r="F213" s="6">
        <v>0</v>
      </c>
      <c r="G213" s="6">
        <v>0</v>
      </c>
      <c r="H213" s="6">
        <v>0</v>
      </c>
      <c r="I213" s="6">
        <v>0</v>
      </c>
      <c r="J213" s="6">
        <v>0</v>
      </c>
      <c r="K213" s="6">
        <v>0</v>
      </c>
      <c r="L213" s="7">
        <v>0</v>
      </c>
      <c r="M213" s="7">
        <v>0</v>
      </c>
      <c r="N213" s="7">
        <v>0</v>
      </c>
      <c r="O213" s="7">
        <v>0</v>
      </c>
      <c r="P213" s="7">
        <v>0</v>
      </c>
      <c r="Q213" s="7">
        <v>0</v>
      </c>
      <c r="R213" s="7">
        <v>0</v>
      </c>
      <c r="S213" s="7">
        <v>0</v>
      </c>
      <c r="T213" s="7">
        <v>0</v>
      </c>
    </row>
    <row r="214" spans="1:20" x14ac:dyDescent="0.25">
      <c r="A214" s="107"/>
      <c r="B214" s="105"/>
      <c r="C214" s="24" t="s">
        <v>12</v>
      </c>
      <c r="D214" s="3">
        <f t="shared" si="107"/>
        <v>111753.329</v>
      </c>
      <c r="E214" s="8">
        <v>0</v>
      </c>
      <c r="F214" s="8">
        <v>0</v>
      </c>
      <c r="G214" s="8">
        <v>0</v>
      </c>
      <c r="H214" s="8">
        <f>'ПРИЛОЖ 2'!L57</f>
        <v>9409.1110000000008</v>
      </c>
      <c r="I214" s="8">
        <f>'ПРИЛОЖ 2'!M57</f>
        <v>78091.384999999995</v>
      </c>
      <c r="J214" s="8">
        <f>'ПРИЛОЖ 2'!N57</f>
        <v>24252.832999999999</v>
      </c>
      <c r="K214" s="8">
        <f>'ПРИЛОЖ 2'!O57</f>
        <v>0</v>
      </c>
      <c r="L214" s="7">
        <v>0</v>
      </c>
      <c r="M214" s="7">
        <v>0</v>
      </c>
      <c r="N214" s="7">
        <v>0</v>
      </c>
      <c r="O214" s="7">
        <v>0</v>
      </c>
      <c r="P214" s="7">
        <v>0</v>
      </c>
      <c r="Q214" s="7">
        <v>0</v>
      </c>
      <c r="R214" s="7">
        <v>0</v>
      </c>
      <c r="S214" s="7">
        <v>0</v>
      </c>
      <c r="T214" s="7">
        <v>0</v>
      </c>
    </row>
    <row r="215" spans="1:20" x14ac:dyDescent="0.25">
      <c r="A215" s="107"/>
      <c r="B215" s="105"/>
      <c r="C215" s="24" t="s">
        <v>11</v>
      </c>
      <c r="D215" s="3">
        <f t="shared" si="107"/>
        <v>0</v>
      </c>
      <c r="E215" s="6">
        <v>0</v>
      </c>
      <c r="F215" s="6">
        <v>0</v>
      </c>
      <c r="G215" s="6">
        <v>0</v>
      </c>
      <c r="H215" s="6">
        <v>0</v>
      </c>
      <c r="I215" s="6">
        <v>0</v>
      </c>
      <c r="J215" s="6">
        <v>0</v>
      </c>
      <c r="K215" s="6">
        <v>0</v>
      </c>
      <c r="L215" s="7">
        <v>0</v>
      </c>
      <c r="M215" s="7">
        <v>0</v>
      </c>
      <c r="N215" s="7">
        <v>0</v>
      </c>
      <c r="O215" s="7">
        <v>0</v>
      </c>
      <c r="P215" s="7">
        <v>0</v>
      </c>
      <c r="Q215" s="7">
        <v>0</v>
      </c>
      <c r="R215" s="7">
        <v>0</v>
      </c>
      <c r="S215" s="7">
        <v>0</v>
      </c>
      <c r="T215" s="7">
        <v>0</v>
      </c>
    </row>
    <row r="216" spans="1:20" x14ac:dyDescent="0.25">
      <c r="A216" s="107" t="s">
        <v>114</v>
      </c>
      <c r="B216" s="105" t="s">
        <v>17</v>
      </c>
      <c r="C216" s="26" t="s">
        <v>2</v>
      </c>
      <c r="D216" s="3">
        <f t="shared" si="107"/>
        <v>0</v>
      </c>
      <c r="E216" s="3">
        <f t="shared" ref="E216:J216" si="114">SUM(E217:E220)</f>
        <v>0</v>
      </c>
      <c r="F216" s="3">
        <f t="shared" si="114"/>
        <v>0</v>
      </c>
      <c r="G216" s="3">
        <f t="shared" si="114"/>
        <v>0</v>
      </c>
      <c r="H216" s="3">
        <f t="shared" si="114"/>
        <v>0</v>
      </c>
      <c r="I216" s="3">
        <f t="shared" si="114"/>
        <v>0</v>
      </c>
      <c r="J216" s="3">
        <f t="shared" si="114"/>
        <v>0</v>
      </c>
      <c r="K216" s="3">
        <f>SUM(K217:K220)</f>
        <v>0</v>
      </c>
      <c r="L216" s="4">
        <f>SUM(L217:L220)</f>
        <v>0</v>
      </c>
      <c r="M216" s="4">
        <f>SUM(M217:M220)</f>
        <v>0</v>
      </c>
      <c r="N216" s="4">
        <f>SUM(N217:N220)</f>
        <v>0</v>
      </c>
      <c r="O216" s="4">
        <f>SUM(O217:O220)</f>
        <v>0</v>
      </c>
      <c r="P216" s="4">
        <f t="shared" ref="P216:T216" si="115">SUM(P217:P220)</f>
        <v>0</v>
      </c>
      <c r="Q216" s="4">
        <f t="shared" si="115"/>
        <v>0</v>
      </c>
      <c r="R216" s="4">
        <f t="shared" si="115"/>
        <v>0</v>
      </c>
      <c r="S216" s="4">
        <f t="shared" si="115"/>
        <v>0</v>
      </c>
      <c r="T216" s="4">
        <f t="shared" si="115"/>
        <v>0</v>
      </c>
    </row>
    <row r="217" spans="1:20" x14ac:dyDescent="0.25">
      <c r="A217" s="107"/>
      <c r="B217" s="105"/>
      <c r="C217" s="24" t="s">
        <v>9</v>
      </c>
      <c r="D217" s="3">
        <f t="shared" si="107"/>
        <v>0</v>
      </c>
      <c r="E217" s="6">
        <v>0</v>
      </c>
      <c r="F217" s="6">
        <v>0</v>
      </c>
      <c r="G217" s="6">
        <v>0</v>
      </c>
      <c r="H217" s="6">
        <v>0</v>
      </c>
      <c r="I217" s="6">
        <v>0</v>
      </c>
      <c r="J217" s="6">
        <v>0</v>
      </c>
      <c r="K217" s="6">
        <v>0</v>
      </c>
      <c r="L217" s="7">
        <v>0</v>
      </c>
      <c r="M217" s="7">
        <v>0</v>
      </c>
      <c r="N217" s="7">
        <v>0</v>
      </c>
      <c r="O217" s="7">
        <v>0</v>
      </c>
      <c r="P217" s="7">
        <v>0</v>
      </c>
      <c r="Q217" s="7">
        <v>0</v>
      </c>
      <c r="R217" s="7">
        <v>0</v>
      </c>
      <c r="S217" s="7">
        <v>0</v>
      </c>
      <c r="T217" s="7">
        <v>0</v>
      </c>
    </row>
    <row r="218" spans="1:20" x14ac:dyDescent="0.25">
      <c r="A218" s="107"/>
      <c r="B218" s="105"/>
      <c r="C218" s="24" t="s">
        <v>10</v>
      </c>
      <c r="D218" s="3">
        <f t="shared" si="107"/>
        <v>0</v>
      </c>
      <c r="E218" s="6">
        <v>0</v>
      </c>
      <c r="F218" s="6">
        <v>0</v>
      </c>
      <c r="G218" s="6">
        <v>0</v>
      </c>
      <c r="H218" s="6">
        <v>0</v>
      </c>
      <c r="I218" s="6">
        <v>0</v>
      </c>
      <c r="J218" s="6">
        <v>0</v>
      </c>
      <c r="K218" s="6">
        <v>0</v>
      </c>
      <c r="L218" s="7">
        <v>0</v>
      </c>
      <c r="M218" s="7">
        <v>0</v>
      </c>
      <c r="N218" s="7">
        <v>0</v>
      </c>
      <c r="O218" s="7">
        <v>0</v>
      </c>
      <c r="P218" s="7">
        <v>0</v>
      </c>
      <c r="Q218" s="7">
        <v>0</v>
      </c>
      <c r="R218" s="7">
        <v>0</v>
      </c>
      <c r="S218" s="7">
        <v>0</v>
      </c>
      <c r="T218" s="7">
        <v>0</v>
      </c>
    </row>
    <row r="219" spans="1:20" x14ac:dyDescent="0.25">
      <c r="A219" s="107"/>
      <c r="B219" s="105"/>
      <c r="C219" s="24" t="s">
        <v>12</v>
      </c>
      <c r="D219" s="3">
        <f t="shared" si="107"/>
        <v>0</v>
      </c>
      <c r="E219" s="8">
        <v>0</v>
      </c>
      <c r="F219" s="8">
        <v>0</v>
      </c>
      <c r="G219" s="8">
        <v>0</v>
      </c>
      <c r="H219" s="8">
        <v>0</v>
      </c>
      <c r="I219" s="8">
        <v>0</v>
      </c>
      <c r="J219" s="8">
        <v>0</v>
      </c>
      <c r="K219" s="8">
        <v>0</v>
      </c>
      <c r="L219" s="7">
        <v>0</v>
      </c>
      <c r="M219" s="7">
        <v>0</v>
      </c>
      <c r="N219" s="7">
        <v>0</v>
      </c>
      <c r="O219" s="7">
        <v>0</v>
      </c>
      <c r="P219" s="7">
        <v>0</v>
      </c>
      <c r="Q219" s="7">
        <v>0</v>
      </c>
      <c r="R219" s="7">
        <v>0</v>
      </c>
      <c r="S219" s="7">
        <v>0</v>
      </c>
      <c r="T219" s="7">
        <v>0</v>
      </c>
    </row>
    <row r="220" spans="1:20" x14ac:dyDescent="0.25">
      <c r="A220" s="107"/>
      <c r="B220" s="105"/>
      <c r="C220" s="24" t="s">
        <v>11</v>
      </c>
      <c r="D220" s="3">
        <f t="shared" si="107"/>
        <v>0</v>
      </c>
      <c r="E220" s="6">
        <v>0</v>
      </c>
      <c r="F220" s="6">
        <v>0</v>
      </c>
      <c r="G220" s="6">
        <v>0</v>
      </c>
      <c r="H220" s="6">
        <v>0</v>
      </c>
      <c r="I220" s="6">
        <v>0</v>
      </c>
      <c r="J220" s="6">
        <v>0</v>
      </c>
      <c r="K220" s="6">
        <v>0</v>
      </c>
      <c r="L220" s="7">
        <v>0</v>
      </c>
      <c r="M220" s="7">
        <v>0</v>
      </c>
      <c r="N220" s="7">
        <v>0</v>
      </c>
      <c r="O220" s="7">
        <v>0</v>
      </c>
      <c r="P220" s="7">
        <v>0</v>
      </c>
      <c r="Q220" s="7">
        <v>0</v>
      </c>
      <c r="R220" s="7">
        <v>0</v>
      </c>
      <c r="S220" s="7">
        <v>0</v>
      </c>
      <c r="T220" s="7">
        <v>0</v>
      </c>
    </row>
    <row r="221" spans="1:20" ht="16.7" customHeight="1" x14ac:dyDescent="0.25">
      <c r="A221" s="107" t="s">
        <v>154</v>
      </c>
      <c r="B221" s="105" t="s">
        <v>155</v>
      </c>
      <c r="C221" s="26" t="s">
        <v>2</v>
      </c>
      <c r="D221" s="3">
        <f t="shared" si="107"/>
        <v>3740</v>
      </c>
      <c r="E221" s="3">
        <f t="shared" ref="E221:O221" si="116">SUM(E222:E225)</f>
        <v>0</v>
      </c>
      <c r="F221" s="3">
        <f t="shared" si="116"/>
        <v>0</v>
      </c>
      <c r="G221" s="3">
        <f t="shared" si="116"/>
        <v>0</v>
      </c>
      <c r="H221" s="3">
        <f t="shared" si="116"/>
        <v>0</v>
      </c>
      <c r="I221" s="3">
        <f t="shared" si="116"/>
        <v>0</v>
      </c>
      <c r="J221" s="3">
        <f t="shared" si="116"/>
        <v>3740</v>
      </c>
      <c r="K221" s="3">
        <f t="shared" si="116"/>
        <v>0</v>
      </c>
      <c r="L221" s="4">
        <f t="shared" si="116"/>
        <v>0</v>
      </c>
      <c r="M221" s="4">
        <f t="shared" si="116"/>
        <v>0</v>
      </c>
      <c r="N221" s="4">
        <f t="shared" si="116"/>
        <v>0</v>
      </c>
      <c r="O221" s="4">
        <f t="shared" si="116"/>
        <v>0</v>
      </c>
      <c r="P221" s="4">
        <f t="shared" ref="P221:T221" si="117">SUM(P222:P225)</f>
        <v>0</v>
      </c>
      <c r="Q221" s="4">
        <f t="shared" si="117"/>
        <v>0</v>
      </c>
      <c r="R221" s="4">
        <f t="shared" si="117"/>
        <v>0</v>
      </c>
      <c r="S221" s="4">
        <f t="shared" si="117"/>
        <v>0</v>
      </c>
      <c r="T221" s="4">
        <f t="shared" si="117"/>
        <v>0</v>
      </c>
    </row>
    <row r="222" spans="1:20" x14ac:dyDescent="0.25">
      <c r="A222" s="107"/>
      <c r="B222" s="105"/>
      <c r="C222" s="24" t="s">
        <v>9</v>
      </c>
      <c r="D222" s="3">
        <f t="shared" si="107"/>
        <v>0</v>
      </c>
      <c r="E222" s="6">
        <v>0</v>
      </c>
      <c r="F222" s="6">
        <v>0</v>
      </c>
      <c r="G222" s="6">
        <v>0</v>
      </c>
      <c r="H222" s="6">
        <v>0</v>
      </c>
      <c r="I222" s="6">
        <v>0</v>
      </c>
      <c r="J222" s="6">
        <v>0</v>
      </c>
      <c r="K222" s="6">
        <v>0</v>
      </c>
      <c r="L222" s="7">
        <v>0</v>
      </c>
      <c r="M222" s="7">
        <v>0</v>
      </c>
      <c r="N222" s="7">
        <v>0</v>
      </c>
      <c r="O222" s="7">
        <v>0</v>
      </c>
      <c r="P222" s="7">
        <v>0</v>
      </c>
      <c r="Q222" s="7">
        <v>0</v>
      </c>
      <c r="R222" s="7">
        <v>0</v>
      </c>
      <c r="S222" s="7">
        <v>0</v>
      </c>
      <c r="T222" s="7">
        <v>0</v>
      </c>
    </row>
    <row r="223" spans="1:20" x14ac:dyDescent="0.25">
      <c r="A223" s="107"/>
      <c r="B223" s="105"/>
      <c r="C223" s="24" t="s">
        <v>10</v>
      </c>
      <c r="D223" s="3">
        <f t="shared" si="107"/>
        <v>0</v>
      </c>
      <c r="E223" s="6">
        <v>0</v>
      </c>
      <c r="F223" s="6">
        <v>0</v>
      </c>
      <c r="G223" s="6">
        <v>0</v>
      </c>
      <c r="H223" s="6">
        <v>0</v>
      </c>
      <c r="I223" s="6">
        <v>0</v>
      </c>
      <c r="J223" s="6">
        <v>0</v>
      </c>
      <c r="K223" s="6">
        <v>0</v>
      </c>
      <c r="L223" s="7">
        <v>0</v>
      </c>
      <c r="M223" s="7">
        <v>0</v>
      </c>
      <c r="N223" s="7">
        <v>0</v>
      </c>
      <c r="O223" s="7">
        <v>0</v>
      </c>
      <c r="P223" s="7">
        <v>0</v>
      </c>
      <c r="Q223" s="7">
        <v>0</v>
      </c>
      <c r="R223" s="7">
        <v>0</v>
      </c>
      <c r="S223" s="7">
        <v>0</v>
      </c>
      <c r="T223" s="7">
        <v>0</v>
      </c>
    </row>
    <row r="224" spans="1:20" x14ac:dyDescent="0.25">
      <c r="A224" s="107"/>
      <c r="B224" s="105"/>
      <c r="C224" s="24" t="s">
        <v>12</v>
      </c>
      <c r="D224" s="3">
        <f t="shared" si="107"/>
        <v>3740</v>
      </c>
      <c r="E224" s="8">
        <v>0</v>
      </c>
      <c r="F224" s="8">
        <v>0</v>
      </c>
      <c r="G224" s="8">
        <v>0</v>
      </c>
      <c r="H224" s="8">
        <v>0</v>
      </c>
      <c r="I224" s="8">
        <f>'ПРИЛОЖ 2'!M59</f>
        <v>0</v>
      </c>
      <c r="J224" s="8">
        <f>'ПРИЛОЖ 2'!N59</f>
        <v>3740</v>
      </c>
      <c r="K224" s="8">
        <v>0</v>
      </c>
      <c r="L224" s="7">
        <v>0</v>
      </c>
      <c r="M224" s="7">
        <v>0</v>
      </c>
      <c r="N224" s="7">
        <v>0</v>
      </c>
      <c r="O224" s="7">
        <v>0</v>
      </c>
      <c r="P224" s="7">
        <v>0</v>
      </c>
      <c r="Q224" s="7">
        <v>0</v>
      </c>
      <c r="R224" s="7">
        <v>0</v>
      </c>
      <c r="S224" s="7">
        <v>0</v>
      </c>
      <c r="T224" s="7">
        <v>0</v>
      </c>
    </row>
    <row r="225" spans="1:20" x14ac:dyDescent="0.25">
      <c r="A225" s="107"/>
      <c r="B225" s="105"/>
      <c r="C225" s="24" t="s">
        <v>11</v>
      </c>
      <c r="D225" s="3">
        <f t="shared" si="107"/>
        <v>0</v>
      </c>
      <c r="E225" s="6">
        <v>0</v>
      </c>
      <c r="F225" s="6">
        <v>0</v>
      </c>
      <c r="G225" s="6">
        <v>0</v>
      </c>
      <c r="H225" s="6">
        <v>0</v>
      </c>
      <c r="I225" s="6">
        <v>0</v>
      </c>
      <c r="J225" s="6">
        <v>0</v>
      </c>
      <c r="K225" s="6">
        <v>0</v>
      </c>
      <c r="L225" s="7">
        <v>0</v>
      </c>
      <c r="M225" s="7">
        <v>0</v>
      </c>
      <c r="N225" s="7">
        <v>0</v>
      </c>
      <c r="O225" s="7">
        <v>0</v>
      </c>
      <c r="P225" s="7">
        <v>0</v>
      </c>
      <c r="Q225" s="7">
        <v>0</v>
      </c>
      <c r="R225" s="7">
        <v>0</v>
      </c>
      <c r="S225" s="7">
        <v>0</v>
      </c>
      <c r="T225" s="7">
        <v>0</v>
      </c>
    </row>
    <row r="226" spans="1:20" ht="40.700000000000003" customHeight="1" x14ac:dyDescent="0.25">
      <c r="A226" s="69" t="s">
        <v>18</v>
      </c>
      <c r="B226" s="70" t="s">
        <v>72</v>
      </c>
      <c r="C226" s="70" t="s">
        <v>25</v>
      </c>
      <c r="D226" s="71">
        <f>E226+F226+G226+H226+I226+J226+K226+L226+M226+N226+O226+P226+Q226+R226+S226+T226</f>
        <v>12233.4108</v>
      </c>
      <c r="E226" s="72">
        <f>E227+E232+E237</f>
        <v>0</v>
      </c>
      <c r="F226" s="72">
        <f t="shared" ref="F226:K226" si="118">F227+F232+F237</f>
        <v>1017.274</v>
      </c>
      <c r="G226" s="72">
        <f t="shared" si="118"/>
        <v>500</v>
      </c>
      <c r="H226" s="72">
        <f>H227+H232+H237</f>
        <v>301</v>
      </c>
      <c r="I226" s="72">
        <f t="shared" si="118"/>
        <v>609.28800000000001</v>
      </c>
      <c r="J226" s="72">
        <f>J227+J232+J237+J242</f>
        <v>835.84879999999998</v>
      </c>
      <c r="K226" s="72">
        <f t="shared" si="118"/>
        <v>870</v>
      </c>
      <c r="L226" s="73">
        <f>L227+L232+L237</f>
        <v>900</v>
      </c>
      <c r="M226" s="73">
        <f>M227+M232+M237+M242</f>
        <v>900</v>
      </c>
      <c r="N226" s="73">
        <f>N227+N232+N237</f>
        <v>900</v>
      </c>
      <c r="O226" s="73">
        <f>O227+O232+O237</f>
        <v>900</v>
      </c>
      <c r="P226" s="73">
        <f t="shared" ref="P226:T226" si="119">P227+P232+P237</f>
        <v>900</v>
      </c>
      <c r="Q226" s="73">
        <f t="shared" si="119"/>
        <v>900</v>
      </c>
      <c r="R226" s="73">
        <f t="shared" si="119"/>
        <v>900</v>
      </c>
      <c r="S226" s="73">
        <f t="shared" si="119"/>
        <v>900</v>
      </c>
      <c r="T226" s="73">
        <f t="shared" si="119"/>
        <v>900</v>
      </c>
    </row>
    <row r="227" spans="1:20" x14ac:dyDescent="0.25">
      <c r="A227" s="106" t="s">
        <v>45</v>
      </c>
      <c r="B227" s="105" t="s">
        <v>30</v>
      </c>
      <c r="C227" s="26" t="s">
        <v>2</v>
      </c>
      <c r="D227" s="3">
        <f>E227+F227+G227+H227+I227+J227+K227+L227+M227+N227+O227+P227+Q227+R227+S227+T227</f>
        <v>52.863999999999997</v>
      </c>
      <c r="E227" s="3">
        <f t="shared" ref="E227:O227" si="120">SUM(E228:E231)</f>
        <v>0</v>
      </c>
      <c r="F227" s="3">
        <f t="shared" si="120"/>
        <v>52.863999999999997</v>
      </c>
      <c r="G227" s="3">
        <f t="shared" si="120"/>
        <v>0</v>
      </c>
      <c r="H227" s="3">
        <f t="shared" si="120"/>
        <v>0</v>
      </c>
      <c r="I227" s="3">
        <f t="shared" si="120"/>
        <v>0</v>
      </c>
      <c r="J227" s="3">
        <f t="shared" si="120"/>
        <v>0</v>
      </c>
      <c r="K227" s="3">
        <f t="shared" si="120"/>
        <v>0</v>
      </c>
      <c r="L227" s="4">
        <f t="shared" si="120"/>
        <v>0</v>
      </c>
      <c r="M227" s="4">
        <f t="shared" si="120"/>
        <v>0</v>
      </c>
      <c r="N227" s="4">
        <f t="shared" si="120"/>
        <v>0</v>
      </c>
      <c r="O227" s="4">
        <f t="shared" si="120"/>
        <v>0</v>
      </c>
      <c r="P227" s="4">
        <f t="shared" ref="P227:T227" si="121">SUM(P228:P231)</f>
        <v>0</v>
      </c>
      <c r="Q227" s="4">
        <f t="shared" si="121"/>
        <v>0</v>
      </c>
      <c r="R227" s="4">
        <f t="shared" si="121"/>
        <v>0</v>
      </c>
      <c r="S227" s="4">
        <f t="shared" si="121"/>
        <v>0</v>
      </c>
      <c r="T227" s="4">
        <f t="shared" si="121"/>
        <v>0</v>
      </c>
    </row>
    <row r="228" spans="1:20" x14ac:dyDescent="0.25">
      <c r="A228" s="106"/>
      <c r="B228" s="105"/>
      <c r="C228" s="24" t="s">
        <v>9</v>
      </c>
      <c r="D228" s="3">
        <f t="shared" ref="D228:D246" si="122">E228+F228+G228+H228+I228+J228+K228+L228+M228+N228+O228+P228+Q228+R228+S228+T228</f>
        <v>0</v>
      </c>
      <c r="E228" s="6">
        <v>0</v>
      </c>
      <c r="F228" s="6">
        <v>0</v>
      </c>
      <c r="G228" s="6">
        <v>0</v>
      </c>
      <c r="H228" s="6">
        <v>0</v>
      </c>
      <c r="I228" s="6">
        <v>0</v>
      </c>
      <c r="J228" s="6">
        <v>0</v>
      </c>
      <c r="K228" s="6">
        <v>0</v>
      </c>
      <c r="L228" s="7">
        <v>0</v>
      </c>
      <c r="M228" s="7">
        <v>0</v>
      </c>
      <c r="N228" s="7">
        <v>0</v>
      </c>
      <c r="O228" s="7">
        <v>0</v>
      </c>
      <c r="P228" s="7">
        <v>0</v>
      </c>
      <c r="Q228" s="7">
        <v>0</v>
      </c>
      <c r="R228" s="7">
        <v>0</v>
      </c>
      <c r="S228" s="7">
        <v>0</v>
      </c>
      <c r="T228" s="7">
        <v>0</v>
      </c>
    </row>
    <row r="229" spans="1:20" x14ac:dyDescent="0.25">
      <c r="A229" s="106"/>
      <c r="B229" s="105"/>
      <c r="C229" s="24" t="s">
        <v>10</v>
      </c>
      <c r="D229" s="3">
        <f t="shared" si="122"/>
        <v>0</v>
      </c>
      <c r="E229" s="8">
        <v>0</v>
      </c>
      <c r="F229" s="8">
        <v>0</v>
      </c>
      <c r="G229" s="8">
        <v>0</v>
      </c>
      <c r="H229" s="8">
        <v>0</v>
      </c>
      <c r="I229" s="8">
        <v>0</v>
      </c>
      <c r="J229" s="8">
        <v>0</v>
      </c>
      <c r="K229" s="8">
        <v>0</v>
      </c>
      <c r="L229" s="7">
        <v>0</v>
      </c>
      <c r="M229" s="7">
        <v>0</v>
      </c>
      <c r="N229" s="7">
        <v>0</v>
      </c>
      <c r="O229" s="7">
        <v>0</v>
      </c>
      <c r="P229" s="7">
        <v>0</v>
      </c>
      <c r="Q229" s="7">
        <v>0</v>
      </c>
      <c r="R229" s="7">
        <v>0</v>
      </c>
      <c r="S229" s="7">
        <v>0</v>
      </c>
      <c r="T229" s="7">
        <v>0</v>
      </c>
    </row>
    <row r="230" spans="1:20" x14ac:dyDescent="0.25">
      <c r="A230" s="106"/>
      <c r="B230" s="105"/>
      <c r="C230" s="24" t="s">
        <v>12</v>
      </c>
      <c r="D230" s="3">
        <f t="shared" si="122"/>
        <v>52.863999999999997</v>
      </c>
      <c r="E230" s="8">
        <f>'ПРИЛОЖ 2'!I61</f>
        <v>0</v>
      </c>
      <c r="F230" s="8">
        <f>'ПРИЛОЖ 2'!J61</f>
        <v>52.863999999999997</v>
      </c>
      <c r="G230" s="8"/>
      <c r="H230" s="8">
        <f>'ПРИЛОЖ 2'!L61</f>
        <v>0</v>
      </c>
      <c r="I230" s="8">
        <f>'ПРИЛОЖ 2'!M61</f>
        <v>0</v>
      </c>
      <c r="J230" s="8">
        <f>'ПРИЛОЖ 2'!N61</f>
        <v>0</v>
      </c>
      <c r="K230" s="8">
        <f>'ПРИЛОЖ 2'!O61</f>
        <v>0</v>
      </c>
      <c r="L230" s="7">
        <f>'ПРИЛОЖ 2'!P61</f>
        <v>0</v>
      </c>
      <c r="M230" s="7">
        <f>'ПРИЛОЖ 2'!Q61</f>
        <v>0</v>
      </c>
      <c r="N230" s="7">
        <f>'ПРИЛОЖ 2'!R61</f>
        <v>0</v>
      </c>
      <c r="O230" s="7">
        <f>'ПРИЛОЖ 2'!S61</f>
        <v>0</v>
      </c>
      <c r="P230" s="7">
        <f>'ПРИЛОЖ 2'!T61</f>
        <v>0</v>
      </c>
      <c r="Q230" s="7">
        <f>'ПРИЛОЖ 2'!U61</f>
        <v>0</v>
      </c>
      <c r="R230" s="7">
        <f>'ПРИЛОЖ 2'!V61</f>
        <v>0</v>
      </c>
      <c r="S230" s="7">
        <f>'ПРИЛОЖ 2'!W61</f>
        <v>0</v>
      </c>
      <c r="T230" s="7">
        <f>'ПРИЛОЖ 2'!X61</f>
        <v>0</v>
      </c>
    </row>
    <row r="231" spans="1:20" x14ac:dyDescent="0.25">
      <c r="A231" s="106"/>
      <c r="B231" s="105"/>
      <c r="C231" s="24" t="s">
        <v>11</v>
      </c>
      <c r="D231" s="3">
        <f t="shared" si="122"/>
        <v>0</v>
      </c>
      <c r="E231" s="6">
        <v>0</v>
      </c>
      <c r="F231" s="6">
        <v>0</v>
      </c>
      <c r="G231" s="6">
        <v>0</v>
      </c>
      <c r="H231" s="6">
        <v>0</v>
      </c>
      <c r="I231" s="6">
        <v>0</v>
      </c>
      <c r="J231" s="6">
        <v>0</v>
      </c>
      <c r="K231" s="6">
        <v>0</v>
      </c>
      <c r="L231" s="7">
        <v>0</v>
      </c>
      <c r="M231" s="7">
        <v>0</v>
      </c>
      <c r="N231" s="7">
        <v>0</v>
      </c>
      <c r="O231" s="7">
        <v>0</v>
      </c>
      <c r="P231" s="7">
        <v>0</v>
      </c>
      <c r="Q231" s="7">
        <v>0</v>
      </c>
      <c r="R231" s="7">
        <v>0</v>
      </c>
      <c r="S231" s="7">
        <v>0</v>
      </c>
      <c r="T231" s="7">
        <v>0</v>
      </c>
    </row>
    <row r="232" spans="1:20" x14ac:dyDescent="0.25">
      <c r="A232" s="106" t="s">
        <v>52</v>
      </c>
      <c r="B232" s="105" t="s">
        <v>59</v>
      </c>
      <c r="C232" s="26" t="s">
        <v>2</v>
      </c>
      <c r="D232" s="3">
        <f t="shared" si="122"/>
        <v>964.41</v>
      </c>
      <c r="E232" s="3">
        <f t="shared" ref="E232:O232" si="123">SUM(E233:E236)</f>
        <v>0</v>
      </c>
      <c r="F232" s="3">
        <f t="shared" si="123"/>
        <v>964.41</v>
      </c>
      <c r="G232" s="3">
        <f t="shared" si="123"/>
        <v>0</v>
      </c>
      <c r="H232" s="3">
        <f t="shared" si="123"/>
        <v>0</v>
      </c>
      <c r="I232" s="3">
        <f t="shared" si="123"/>
        <v>0</v>
      </c>
      <c r="J232" s="3">
        <f t="shared" si="123"/>
        <v>0</v>
      </c>
      <c r="K232" s="3">
        <f t="shared" si="123"/>
        <v>0</v>
      </c>
      <c r="L232" s="4">
        <f t="shared" si="123"/>
        <v>0</v>
      </c>
      <c r="M232" s="4">
        <f t="shared" si="123"/>
        <v>0</v>
      </c>
      <c r="N232" s="4">
        <f t="shared" si="123"/>
        <v>0</v>
      </c>
      <c r="O232" s="4">
        <f t="shared" si="123"/>
        <v>0</v>
      </c>
      <c r="P232" s="4">
        <f t="shared" ref="P232:T232" si="124">SUM(P233:P236)</f>
        <v>0</v>
      </c>
      <c r="Q232" s="4">
        <f t="shared" si="124"/>
        <v>0</v>
      </c>
      <c r="R232" s="4">
        <f t="shared" si="124"/>
        <v>0</v>
      </c>
      <c r="S232" s="4">
        <f t="shared" si="124"/>
        <v>0</v>
      </c>
      <c r="T232" s="4">
        <f t="shared" si="124"/>
        <v>0</v>
      </c>
    </row>
    <row r="233" spans="1:20" x14ac:dyDescent="0.25">
      <c r="A233" s="106"/>
      <c r="B233" s="105"/>
      <c r="C233" s="24" t="s">
        <v>9</v>
      </c>
      <c r="D233" s="3">
        <f t="shared" si="122"/>
        <v>821.70899999999995</v>
      </c>
      <c r="E233" s="6">
        <v>0</v>
      </c>
      <c r="F233" s="6">
        <v>821.70899999999995</v>
      </c>
      <c r="G233" s="6">
        <v>0</v>
      </c>
      <c r="H233" s="6">
        <v>0</v>
      </c>
      <c r="I233" s="6">
        <v>0</v>
      </c>
      <c r="J233" s="6">
        <v>0</v>
      </c>
      <c r="K233" s="6">
        <v>0</v>
      </c>
      <c r="L233" s="7">
        <v>0</v>
      </c>
      <c r="M233" s="7">
        <v>0</v>
      </c>
      <c r="N233" s="7">
        <v>0</v>
      </c>
      <c r="O233" s="7">
        <v>0</v>
      </c>
      <c r="P233" s="7">
        <v>0</v>
      </c>
      <c r="Q233" s="7">
        <v>0</v>
      </c>
      <c r="R233" s="7">
        <v>0</v>
      </c>
      <c r="S233" s="7">
        <v>0</v>
      </c>
      <c r="T233" s="7">
        <v>0</v>
      </c>
    </row>
    <row r="234" spans="1:20" x14ac:dyDescent="0.25">
      <c r="A234" s="106"/>
      <c r="B234" s="105"/>
      <c r="C234" s="24" t="s">
        <v>10</v>
      </c>
      <c r="D234" s="3">
        <f t="shared" si="122"/>
        <v>0</v>
      </c>
      <c r="E234" s="8">
        <v>0</v>
      </c>
      <c r="F234" s="6">
        <v>0</v>
      </c>
      <c r="G234" s="8">
        <v>0</v>
      </c>
      <c r="H234" s="8">
        <v>0</v>
      </c>
      <c r="I234" s="8">
        <v>0</v>
      </c>
      <c r="J234" s="8">
        <v>0</v>
      </c>
      <c r="K234" s="8">
        <v>0</v>
      </c>
      <c r="L234" s="7">
        <v>0</v>
      </c>
      <c r="M234" s="7">
        <v>0</v>
      </c>
      <c r="N234" s="7">
        <v>0</v>
      </c>
      <c r="O234" s="7">
        <v>0</v>
      </c>
      <c r="P234" s="7">
        <v>0</v>
      </c>
      <c r="Q234" s="7">
        <v>0</v>
      </c>
      <c r="R234" s="7">
        <v>0</v>
      </c>
      <c r="S234" s="7">
        <v>0</v>
      </c>
      <c r="T234" s="7">
        <v>0</v>
      </c>
    </row>
    <row r="235" spans="1:20" x14ac:dyDescent="0.25">
      <c r="A235" s="106"/>
      <c r="B235" s="105"/>
      <c r="C235" s="24" t="s">
        <v>12</v>
      </c>
      <c r="D235" s="3">
        <f t="shared" si="122"/>
        <v>142.70099999999999</v>
      </c>
      <c r="E235" s="8">
        <f>'ПРИЛОЖ 2'!I68</f>
        <v>0</v>
      </c>
      <c r="F235" s="8">
        <f>'ПРИЛОЖ 2'!J62</f>
        <v>142.70099999999999</v>
      </c>
      <c r="G235" s="8">
        <f>'ПРИЛОЖ 2'!K68</f>
        <v>0</v>
      </c>
      <c r="H235" s="8">
        <f>'ПРИЛОЖ 2'!L68</f>
        <v>0</v>
      </c>
      <c r="I235" s="8">
        <f>'ПРИЛОЖ 2'!M68</f>
        <v>0</v>
      </c>
      <c r="J235" s="8">
        <f>'ПРИЛОЖ 2'!N68</f>
        <v>0</v>
      </c>
      <c r="K235" s="8">
        <f>'ПРИЛОЖ 2'!O68</f>
        <v>0</v>
      </c>
      <c r="L235" s="7">
        <f>'ПРИЛОЖ 2'!P68</f>
        <v>0</v>
      </c>
      <c r="M235" s="7">
        <f>'ПРИЛОЖ 2'!Q68</f>
        <v>0</v>
      </c>
      <c r="N235" s="7">
        <f>'ПРИЛОЖ 2'!R68</f>
        <v>0</v>
      </c>
      <c r="O235" s="7">
        <f>'ПРИЛОЖ 2'!S68</f>
        <v>0</v>
      </c>
      <c r="P235" s="7">
        <f>'ПРИЛОЖ 2'!T68</f>
        <v>0</v>
      </c>
      <c r="Q235" s="7">
        <f>'ПРИЛОЖ 2'!U68</f>
        <v>0</v>
      </c>
      <c r="R235" s="7">
        <f>'ПРИЛОЖ 2'!V68</f>
        <v>0</v>
      </c>
      <c r="S235" s="7">
        <f>'ПРИЛОЖ 2'!W68</f>
        <v>0</v>
      </c>
      <c r="T235" s="7">
        <f>'ПРИЛОЖ 2'!X68</f>
        <v>0</v>
      </c>
    </row>
    <row r="236" spans="1:20" x14ac:dyDescent="0.25">
      <c r="A236" s="106"/>
      <c r="B236" s="105"/>
      <c r="C236" s="24" t="s">
        <v>11</v>
      </c>
      <c r="D236" s="3">
        <f t="shared" si="122"/>
        <v>0</v>
      </c>
      <c r="E236" s="6">
        <v>0</v>
      </c>
      <c r="F236" s="6">
        <v>0</v>
      </c>
      <c r="G236" s="6">
        <v>0</v>
      </c>
      <c r="H236" s="6">
        <v>0</v>
      </c>
      <c r="I236" s="6">
        <v>0</v>
      </c>
      <c r="J236" s="6">
        <v>0</v>
      </c>
      <c r="K236" s="6">
        <v>0</v>
      </c>
      <c r="L236" s="7">
        <v>0</v>
      </c>
      <c r="M236" s="7">
        <v>0</v>
      </c>
      <c r="N236" s="7">
        <v>0</v>
      </c>
      <c r="O236" s="7">
        <v>0</v>
      </c>
      <c r="P236" s="7">
        <v>0</v>
      </c>
      <c r="Q236" s="7">
        <v>0</v>
      </c>
      <c r="R236" s="7">
        <v>0</v>
      </c>
      <c r="S236" s="7">
        <v>0</v>
      </c>
      <c r="T236" s="7">
        <v>0</v>
      </c>
    </row>
    <row r="237" spans="1:20" x14ac:dyDescent="0.25">
      <c r="A237" s="106" t="s">
        <v>78</v>
      </c>
      <c r="B237" s="105" t="s">
        <v>150</v>
      </c>
      <c r="C237" s="26" t="s">
        <v>2</v>
      </c>
      <c r="D237" s="3">
        <f t="shared" si="122"/>
        <v>11216.135</v>
      </c>
      <c r="E237" s="3">
        <f t="shared" ref="E237:O237" si="125">SUM(E238:E241)</f>
        <v>0</v>
      </c>
      <c r="F237" s="3">
        <f t="shared" si="125"/>
        <v>0</v>
      </c>
      <c r="G237" s="3">
        <f t="shared" si="125"/>
        <v>500</v>
      </c>
      <c r="H237" s="3">
        <f t="shared" si="125"/>
        <v>301</v>
      </c>
      <c r="I237" s="3">
        <f t="shared" si="125"/>
        <v>609.28800000000001</v>
      </c>
      <c r="J237" s="3">
        <f t="shared" si="125"/>
        <v>835.84799999999996</v>
      </c>
      <c r="K237" s="3">
        <f t="shared" si="125"/>
        <v>870</v>
      </c>
      <c r="L237" s="4">
        <f t="shared" si="125"/>
        <v>900</v>
      </c>
      <c r="M237" s="4">
        <f t="shared" si="125"/>
        <v>899.99900000000002</v>
      </c>
      <c r="N237" s="4">
        <f t="shared" si="125"/>
        <v>900</v>
      </c>
      <c r="O237" s="4">
        <f t="shared" si="125"/>
        <v>900</v>
      </c>
      <c r="P237" s="4">
        <f t="shared" ref="P237:T237" si="126">SUM(P238:P241)</f>
        <v>900</v>
      </c>
      <c r="Q237" s="4">
        <f t="shared" si="126"/>
        <v>900</v>
      </c>
      <c r="R237" s="4">
        <f t="shared" si="126"/>
        <v>900</v>
      </c>
      <c r="S237" s="4">
        <f t="shared" si="126"/>
        <v>900</v>
      </c>
      <c r="T237" s="4">
        <f t="shared" si="126"/>
        <v>900</v>
      </c>
    </row>
    <row r="238" spans="1:20" x14ac:dyDescent="0.25">
      <c r="A238" s="106"/>
      <c r="B238" s="105"/>
      <c r="C238" s="24" t="s">
        <v>9</v>
      </c>
      <c r="D238" s="3">
        <f t="shared" si="122"/>
        <v>0</v>
      </c>
      <c r="E238" s="6">
        <v>0</v>
      </c>
      <c r="F238" s="6">
        <v>0</v>
      </c>
      <c r="G238" s="6">
        <v>0</v>
      </c>
      <c r="H238" s="6">
        <v>0</v>
      </c>
      <c r="I238" s="6">
        <v>0</v>
      </c>
      <c r="J238" s="6">
        <v>0</v>
      </c>
      <c r="K238" s="6">
        <v>0</v>
      </c>
      <c r="L238" s="7">
        <v>0</v>
      </c>
      <c r="M238" s="7">
        <v>0</v>
      </c>
      <c r="N238" s="7">
        <v>0</v>
      </c>
      <c r="O238" s="7">
        <v>0</v>
      </c>
      <c r="P238" s="7">
        <v>0</v>
      </c>
      <c r="Q238" s="7">
        <v>0</v>
      </c>
      <c r="R238" s="7">
        <v>0</v>
      </c>
      <c r="S238" s="7">
        <v>0</v>
      </c>
      <c r="T238" s="7">
        <v>0</v>
      </c>
    </row>
    <row r="239" spans="1:20" x14ac:dyDescent="0.25">
      <c r="A239" s="106"/>
      <c r="B239" s="105"/>
      <c r="C239" s="24" t="s">
        <v>10</v>
      </c>
      <c r="D239" s="3">
        <f t="shared" si="122"/>
        <v>0</v>
      </c>
      <c r="E239" s="8">
        <v>0</v>
      </c>
      <c r="F239" s="8">
        <v>0</v>
      </c>
      <c r="G239" s="8">
        <v>0</v>
      </c>
      <c r="H239" s="8">
        <v>0</v>
      </c>
      <c r="I239" s="8">
        <v>0</v>
      </c>
      <c r="J239" s="8">
        <v>0</v>
      </c>
      <c r="K239" s="8">
        <v>0</v>
      </c>
      <c r="L239" s="7">
        <v>0</v>
      </c>
      <c r="M239" s="7">
        <v>0</v>
      </c>
      <c r="N239" s="7">
        <v>0</v>
      </c>
      <c r="O239" s="7">
        <v>0</v>
      </c>
      <c r="P239" s="7">
        <v>0</v>
      </c>
      <c r="Q239" s="7">
        <v>0</v>
      </c>
      <c r="R239" s="7">
        <v>0</v>
      </c>
      <c r="S239" s="7">
        <v>0</v>
      </c>
      <c r="T239" s="7">
        <v>0</v>
      </c>
    </row>
    <row r="240" spans="1:20" x14ac:dyDescent="0.25">
      <c r="A240" s="106"/>
      <c r="B240" s="105"/>
      <c r="C240" s="24" t="s">
        <v>12</v>
      </c>
      <c r="D240" s="3">
        <f t="shared" si="122"/>
        <v>11216.135</v>
      </c>
      <c r="E240" s="8">
        <f>'ПРИЛОЖ 2'!I73</f>
        <v>0</v>
      </c>
      <c r="F240" s="8">
        <f>'ПРИЛОЖ 2'!J73</f>
        <v>0</v>
      </c>
      <c r="G240" s="8">
        <v>500</v>
      </c>
      <c r="H240" s="8">
        <f>'ПРИЛОЖ 2'!L63</f>
        <v>301</v>
      </c>
      <c r="I240" s="8">
        <f>'ПРИЛОЖ 2'!M63</f>
        <v>609.28800000000001</v>
      </c>
      <c r="J240" s="8">
        <f>'ПРИЛОЖ 2'!N63</f>
        <v>835.84799999999996</v>
      </c>
      <c r="K240" s="8">
        <f>'ПРИЛОЖ 2'!O63</f>
        <v>870</v>
      </c>
      <c r="L240" s="7">
        <f>'ПРИЛОЖ 2'!P63</f>
        <v>900</v>
      </c>
      <c r="M240" s="7">
        <f>'ПРИЛОЖ 2'!Q63</f>
        <v>899.99900000000002</v>
      </c>
      <c r="N240" s="7">
        <f>'ПРИЛОЖ 2'!R63</f>
        <v>900</v>
      </c>
      <c r="O240" s="7">
        <f>'ПРИЛОЖ 2'!S63</f>
        <v>900</v>
      </c>
      <c r="P240" s="7">
        <f>'ПРИЛОЖ 2'!T63</f>
        <v>900</v>
      </c>
      <c r="Q240" s="7">
        <f>'ПРИЛОЖ 2'!U63</f>
        <v>900</v>
      </c>
      <c r="R240" s="7">
        <f>'ПРИЛОЖ 2'!V63</f>
        <v>900</v>
      </c>
      <c r="S240" s="7">
        <f>'ПРИЛОЖ 2'!W63</f>
        <v>900</v>
      </c>
      <c r="T240" s="7">
        <f>'ПРИЛОЖ 2'!X63</f>
        <v>900</v>
      </c>
    </row>
    <row r="241" spans="1:20" ht="15" customHeight="1" x14ac:dyDescent="0.25">
      <c r="A241" s="106"/>
      <c r="B241" s="105"/>
      <c r="C241" s="24" t="s">
        <v>11</v>
      </c>
      <c r="D241" s="3">
        <f t="shared" si="122"/>
        <v>0</v>
      </c>
      <c r="E241" s="6">
        <v>0</v>
      </c>
      <c r="F241" s="6">
        <v>0</v>
      </c>
      <c r="G241" s="6">
        <v>0</v>
      </c>
      <c r="H241" s="6">
        <v>0</v>
      </c>
      <c r="I241" s="6">
        <v>0</v>
      </c>
      <c r="J241" s="6">
        <v>0</v>
      </c>
      <c r="K241" s="6">
        <v>0</v>
      </c>
      <c r="L241" s="7">
        <v>0</v>
      </c>
      <c r="M241" s="7">
        <v>0</v>
      </c>
      <c r="N241" s="7">
        <v>0</v>
      </c>
      <c r="O241" s="7">
        <v>0</v>
      </c>
      <c r="P241" s="7">
        <v>0</v>
      </c>
      <c r="Q241" s="7">
        <v>0</v>
      </c>
      <c r="R241" s="7">
        <v>0</v>
      </c>
      <c r="S241" s="7">
        <v>0</v>
      </c>
      <c r="T241" s="7">
        <v>0</v>
      </c>
    </row>
    <row r="242" spans="1:20" x14ac:dyDescent="0.25">
      <c r="A242" s="106" t="s">
        <v>181</v>
      </c>
      <c r="B242" s="115" t="s">
        <v>178</v>
      </c>
      <c r="C242" s="26" t="s">
        <v>2</v>
      </c>
      <c r="D242" s="3">
        <f t="shared" si="122"/>
        <v>1.8E-3</v>
      </c>
      <c r="E242" s="3">
        <f t="shared" ref="E242:O242" si="127">SUM(E243:E246)</f>
        <v>0</v>
      </c>
      <c r="F242" s="3">
        <f t="shared" si="127"/>
        <v>0</v>
      </c>
      <c r="G242" s="3">
        <f t="shared" si="127"/>
        <v>0</v>
      </c>
      <c r="H242" s="3">
        <f t="shared" si="127"/>
        <v>0</v>
      </c>
      <c r="I242" s="3">
        <f t="shared" si="127"/>
        <v>0</v>
      </c>
      <c r="J242" s="3">
        <f t="shared" si="127"/>
        <v>8.0000000000000004E-4</v>
      </c>
      <c r="K242" s="3">
        <f t="shared" si="127"/>
        <v>0</v>
      </c>
      <c r="L242" s="4">
        <f t="shared" si="127"/>
        <v>0</v>
      </c>
      <c r="M242" s="4">
        <f t="shared" si="127"/>
        <v>1E-3</v>
      </c>
      <c r="N242" s="4">
        <f t="shared" si="127"/>
        <v>0</v>
      </c>
      <c r="O242" s="4">
        <f t="shared" si="127"/>
        <v>0</v>
      </c>
      <c r="P242" s="4">
        <f t="shared" ref="P242:T242" si="128">SUM(P243:P246)</f>
        <v>0</v>
      </c>
      <c r="Q242" s="4">
        <f t="shared" si="128"/>
        <v>0</v>
      </c>
      <c r="R242" s="4">
        <f t="shared" si="128"/>
        <v>0</v>
      </c>
      <c r="S242" s="4">
        <f t="shared" si="128"/>
        <v>0</v>
      </c>
      <c r="T242" s="4">
        <f t="shared" si="128"/>
        <v>0</v>
      </c>
    </row>
    <row r="243" spans="1:20" x14ac:dyDescent="0.25">
      <c r="A243" s="106"/>
      <c r="B243" s="115"/>
      <c r="C243" s="24" t="s">
        <v>9</v>
      </c>
      <c r="D243" s="3">
        <f t="shared" si="122"/>
        <v>0</v>
      </c>
      <c r="E243" s="6">
        <v>0</v>
      </c>
      <c r="F243" s="6">
        <v>0</v>
      </c>
      <c r="G243" s="6">
        <v>0</v>
      </c>
      <c r="H243" s="6">
        <v>0</v>
      </c>
      <c r="I243" s="6">
        <v>0</v>
      </c>
      <c r="J243" s="6">
        <v>0</v>
      </c>
      <c r="K243" s="6">
        <v>0</v>
      </c>
      <c r="L243" s="7">
        <v>0</v>
      </c>
      <c r="M243" s="7">
        <v>0</v>
      </c>
      <c r="N243" s="7">
        <v>0</v>
      </c>
      <c r="O243" s="7">
        <v>0</v>
      </c>
      <c r="P243" s="7">
        <v>0</v>
      </c>
      <c r="Q243" s="7">
        <v>0</v>
      </c>
      <c r="R243" s="7">
        <v>0</v>
      </c>
      <c r="S243" s="7">
        <v>0</v>
      </c>
      <c r="T243" s="7">
        <v>0</v>
      </c>
    </row>
    <row r="244" spans="1:20" x14ac:dyDescent="0.25">
      <c r="A244" s="106"/>
      <c r="B244" s="115"/>
      <c r="C244" s="24" t="s">
        <v>10</v>
      </c>
      <c r="D244" s="3">
        <f t="shared" si="122"/>
        <v>0</v>
      </c>
      <c r="E244" s="6">
        <v>0</v>
      </c>
      <c r="F244" s="6">
        <v>0</v>
      </c>
      <c r="G244" s="6">
        <v>0</v>
      </c>
      <c r="H244" s="6">
        <v>0</v>
      </c>
      <c r="I244" s="6">
        <v>0</v>
      </c>
      <c r="J244" s="6">
        <v>0</v>
      </c>
      <c r="K244" s="6">
        <v>0</v>
      </c>
      <c r="L244" s="7">
        <v>0</v>
      </c>
      <c r="M244" s="7">
        <v>0</v>
      </c>
      <c r="N244" s="7">
        <v>0</v>
      </c>
      <c r="O244" s="7">
        <v>0</v>
      </c>
      <c r="P244" s="7">
        <v>0</v>
      </c>
      <c r="Q244" s="7">
        <v>0</v>
      </c>
      <c r="R244" s="7">
        <v>0</v>
      </c>
      <c r="S244" s="7">
        <v>0</v>
      </c>
      <c r="T244" s="7">
        <v>0</v>
      </c>
    </row>
    <row r="245" spans="1:20" x14ac:dyDescent="0.25">
      <c r="A245" s="106"/>
      <c r="B245" s="115"/>
      <c r="C245" s="24" t="s">
        <v>12</v>
      </c>
      <c r="D245" s="3">
        <f t="shared" si="122"/>
        <v>1.8E-3</v>
      </c>
      <c r="E245" s="6">
        <v>0</v>
      </c>
      <c r="F245" s="6">
        <v>0</v>
      </c>
      <c r="G245" s="6">
        <v>0</v>
      </c>
      <c r="H245" s="6">
        <v>0</v>
      </c>
      <c r="I245" s="6">
        <v>0</v>
      </c>
      <c r="J245" s="6">
        <f>'ПРИЛОЖ 2'!N64</f>
        <v>8.0000000000000004E-4</v>
      </c>
      <c r="K245" s="6">
        <v>0</v>
      </c>
      <c r="L245" s="7">
        <v>0</v>
      </c>
      <c r="M245" s="7">
        <f>'ПРИЛОЖ 2'!Q64</f>
        <v>1E-3</v>
      </c>
      <c r="N245" s="7">
        <v>0</v>
      </c>
      <c r="O245" s="7">
        <v>0</v>
      </c>
      <c r="P245" s="7">
        <v>0</v>
      </c>
      <c r="Q245" s="7">
        <v>0</v>
      </c>
      <c r="R245" s="7">
        <v>0</v>
      </c>
      <c r="S245" s="7">
        <v>0</v>
      </c>
      <c r="T245" s="7">
        <v>0</v>
      </c>
    </row>
    <row r="246" spans="1:20" ht="19.5" customHeight="1" x14ac:dyDescent="0.25">
      <c r="A246" s="106"/>
      <c r="B246" s="115"/>
      <c r="C246" s="24" t="s">
        <v>11</v>
      </c>
      <c r="D246" s="3">
        <f t="shared" si="122"/>
        <v>0</v>
      </c>
      <c r="E246" s="6">
        <v>0</v>
      </c>
      <c r="F246" s="6">
        <v>0</v>
      </c>
      <c r="G246" s="6">
        <v>0</v>
      </c>
      <c r="H246" s="6">
        <v>0</v>
      </c>
      <c r="I246" s="6">
        <v>0</v>
      </c>
      <c r="J246" s="6">
        <v>0</v>
      </c>
      <c r="K246" s="6">
        <v>0</v>
      </c>
      <c r="L246" s="7">
        <v>0</v>
      </c>
      <c r="M246" s="7">
        <v>0</v>
      </c>
      <c r="N246" s="7">
        <v>0</v>
      </c>
      <c r="O246" s="7">
        <v>0</v>
      </c>
      <c r="P246" s="7">
        <v>0</v>
      </c>
      <c r="Q246" s="7">
        <v>0</v>
      </c>
      <c r="R246" s="7">
        <v>0</v>
      </c>
      <c r="S246" s="7">
        <v>0</v>
      </c>
      <c r="T246" s="7">
        <v>0</v>
      </c>
    </row>
  </sheetData>
  <autoFilter ref="A7:T246" xr:uid="{2E58A643-3C02-4B0A-A6FF-C5CF930AFFB6}"/>
  <mergeCells count="101">
    <mergeCell ref="B84:B88"/>
    <mergeCell ref="B79:B83"/>
    <mergeCell ref="A49:A53"/>
    <mergeCell ref="A74:A78"/>
    <mergeCell ref="B74:B78"/>
    <mergeCell ref="B144:B148"/>
    <mergeCell ref="A29:A33"/>
    <mergeCell ref="B39:B43"/>
    <mergeCell ref="B54:B58"/>
    <mergeCell ref="A89:A93"/>
    <mergeCell ref="A84:A88"/>
    <mergeCell ref="B34:B38"/>
    <mergeCell ref="B44:B48"/>
    <mergeCell ref="B59:B63"/>
    <mergeCell ref="B69:B73"/>
    <mergeCell ref="A34:A38"/>
    <mergeCell ref="A109:A113"/>
    <mergeCell ref="B109:B113"/>
    <mergeCell ref="A99:A103"/>
    <mergeCell ref="B89:B93"/>
    <mergeCell ref="B49:B53"/>
    <mergeCell ref="A79:A83"/>
    <mergeCell ref="A69:A73"/>
    <mergeCell ref="A54:A58"/>
    <mergeCell ref="B242:B246"/>
    <mergeCell ref="B5:B6"/>
    <mergeCell ref="A114:A118"/>
    <mergeCell ref="B99:B103"/>
    <mergeCell ref="A104:A108"/>
    <mergeCell ref="B104:B108"/>
    <mergeCell ref="A8:A12"/>
    <mergeCell ref="B8:B12"/>
    <mergeCell ref="B24:B28"/>
    <mergeCell ref="A5:A6"/>
    <mergeCell ref="A94:A98"/>
    <mergeCell ref="B94:B98"/>
    <mergeCell ref="B29:B33"/>
    <mergeCell ref="A149:A153"/>
    <mergeCell ref="B149:B153"/>
    <mergeCell ref="A144:A148"/>
    <mergeCell ref="A39:A43"/>
    <mergeCell ref="A59:A63"/>
    <mergeCell ref="A44:A48"/>
    <mergeCell ref="A64:A68"/>
    <mergeCell ref="A242:A246"/>
    <mergeCell ref="A159:A163"/>
    <mergeCell ref="A119:A123"/>
    <mergeCell ref="A237:A241"/>
    <mergeCell ref="A180:A184"/>
    <mergeCell ref="B180:B184"/>
    <mergeCell ref="B165:B169"/>
    <mergeCell ref="A175:A179"/>
    <mergeCell ref="A165:A169"/>
    <mergeCell ref="A170:A174"/>
    <mergeCell ref="B170:B174"/>
    <mergeCell ref="B134:B138"/>
    <mergeCell ref="A139:A143"/>
    <mergeCell ref="B159:B163"/>
    <mergeCell ref="A124:A128"/>
    <mergeCell ref="B124:B128"/>
    <mergeCell ref="B139:B143"/>
    <mergeCell ref="A129:A133"/>
    <mergeCell ref="B129:B133"/>
    <mergeCell ref="A134:A138"/>
    <mergeCell ref="B154:B158"/>
    <mergeCell ref="A154:A158"/>
    <mergeCell ref="B175:B179"/>
    <mergeCell ref="B64:B68"/>
    <mergeCell ref="B237:B241"/>
    <mergeCell ref="A232:A236"/>
    <mergeCell ref="B232:B236"/>
    <mergeCell ref="A227:A231"/>
    <mergeCell ref="B227:B231"/>
    <mergeCell ref="B216:B220"/>
    <mergeCell ref="A221:A225"/>
    <mergeCell ref="B221:B225"/>
    <mergeCell ref="B185:B189"/>
    <mergeCell ref="A190:A194"/>
    <mergeCell ref="B190:B194"/>
    <mergeCell ref="A211:A215"/>
    <mergeCell ref="B211:B215"/>
    <mergeCell ref="A216:A220"/>
    <mergeCell ref="B206:B210"/>
    <mergeCell ref="A185:A189"/>
    <mergeCell ref="A206:A210"/>
    <mergeCell ref="A201:A205"/>
    <mergeCell ref="A196:A200"/>
    <mergeCell ref="B196:B200"/>
    <mergeCell ref="B201:B205"/>
    <mergeCell ref="B114:B118"/>
    <mergeCell ref="B119:B123"/>
    <mergeCell ref="C5:C6"/>
    <mergeCell ref="A24:A28"/>
    <mergeCell ref="B19:B23"/>
    <mergeCell ref="B13:B17"/>
    <mergeCell ref="A19:A23"/>
    <mergeCell ref="A13:A17"/>
    <mergeCell ref="D5:T5"/>
    <mergeCell ref="P1:T1"/>
    <mergeCell ref="A2:T2"/>
    <mergeCell ref="A3:T3"/>
  </mergeCells>
  <phoneticPr fontId="19" type="noConversion"/>
  <pageMargins left="0.23622047244094491" right="0.23622047244094491" top="0.59055118110236227" bottom="0.59055118110236227" header="0.31496062992125984" footer="0.31496062992125984"/>
  <pageSetup paperSize="9" scale="50" fitToHeight="0" orientation="landscape" r:id="rId1"/>
  <rowBreaks count="4" manualBreakCount="4">
    <brk id="58" max="19" man="1"/>
    <brk id="113" max="19" man="1"/>
    <brk id="163" max="19" man="1"/>
    <brk id="215" max="1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ПРИЛОЖ 2</vt:lpstr>
      <vt:lpstr>ПРИЛОЖ 3</vt:lpstr>
      <vt:lpstr>'ПРИЛОЖ 2'!Заголовки_для_печати</vt:lpstr>
      <vt:lpstr>'ПРИЛОЖ 3'!Заголовки_для_печати</vt:lpstr>
      <vt:lpstr>'ПРИЛОЖ 2'!Область_печати</vt:lpstr>
      <vt:lpstr>'ПРИЛОЖ 3'!Область_печати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2023-09-21T23:29:27Z</cp:lastPrinted>
  <dcterms:created xsi:type="dcterms:W3CDTF">2015-09-21T05:08:52Z</dcterms:created>
  <dcterms:modified xsi:type="dcterms:W3CDTF">2023-09-21T23:30:04Z</dcterms:modified>
</cp:coreProperties>
</file>