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6\Desktop\"/>
    </mc:Choice>
  </mc:AlternateContent>
  <bookViews>
    <workbookView xWindow="0" yWindow="0" windowWidth="28800" windowHeight="12435"/>
  </bookViews>
  <sheets>
    <sheet name="ПРИЛОЖ  2" sheetId="2" r:id="rId1"/>
    <sheet name="ПРИЛОЖ 3" sheetId="1" r:id="rId2"/>
  </sheets>
  <definedNames>
    <definedName name="_xlnm._FilterDatabase" localSheetId="0" hidden="1">'ПРИЛОЖ  2'!$A$8:$AE$74</definedName>
    <definedName name="_xlnm._FilterDatabase" localSheetId="1" hidden="1">'ПРИЛОЖ 3'!$A$10:$N$10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2'!$A$1:$R$76</definedName>
    <definedName name="_xlnm.Print_Area" localSheetId="1">'ПРИЛОЖ 3'!$A$1:$N$328</definedName>
  </definedNames>
  <calcPr calcId="152511"/>
</workbook>
</file>

<file path=xl/calcChain.xml><?xml version="1.0" encoding="utf-8"?>
<calcChain xmlns="http://schemas.openxmlformats.org/spreadsheetml/2006/main">
  <c r="N18" i="1" l="1"/>
  <c r="F21" i="1"/>
  <c r="G21" i="1"/>
  <c r="H21" i="1"/>
  <c r="I21" i="1"/>
  <c r="J21" i="1"/>
  <c r="K21" i="1"/>
  <c r="L21" i="1"/>
  <c r="M21" i="1"/>
  <c r="E21" i="1"/>
  <c r="F195" i="1"/>
  <c r="F192" i="1" s="1"/>
  <c r="G195" i="1"/>
  <c r="H195" i="1"/>
  <c r="I195" i="1"/>
  <c r="I192" i="1" s="1"/>
  <c r="J195" i="1"/>
  <c r="K195" i="1"/>
  <c r="L195" i="1"/>
  <c r="L192" i="1" s="1"/>
  <c r="M195" i="1"/>
  <c r="N195" i="1"/>
  <c r="E195" i="1"/>
  <c r="D196" i="1"/>
  <c r="D194" i="1"/>
  <c r="D193" i="1"/>
  <c r="N192" i="1"/>
  <c r="M192" i="1"/>
  <c r="K192" i="1"/>
  <c r="J192" i="1"/>
  <c r="H192" i="1"/>
  <c r="G192" i="1"/>
  <c r="E192" i="1"/>
  <c r="J11" i="2"/>
  <c r="K11" i="2"/>
  <c r="L11" i="2"/>
  <c r="M11" i="2"/>
  <c r="N11" i="2"/>
  <c r="O11" i="2"/>
  <c r="P11" i="2"/>
  <c r="Q11" i="2"/>
  <c r="R11" i="2"/>
  <c r="I11" i="2"/>
  <c r="H47" i="2"/>
  <c r="H74" i="2"/>
  <c r="H51" i="2"/>
  <c r="H52" i="2"/>
  <c r="H55" i="2"/>
  <c r="H58" i="2"/>
  <c r="H59" i="2"/>
  <c r="H62" i="2"/>
  <c r="H63" i="2"/>
  <c r="H65" i="2"/>
  <c r="H66" i="2"/>
  <c r="H67" i="2"/>
  <c r="H68" i="2"/>
  <c r="H69" i="2"/>
  <c r="H70" i="2"/>
  <c r="H71" i="2"/>
  <c r="H50" i="2"/>
  <c r="H13" i="2"/>
  <c r="H14" i="2"/>
  <c r="H20" i="2"/>
  <c r="H28" i="2"/>
  <c r="H29" i="2"/>
  <c r="H40" i="2"/>
  <c r="H41" i="2"/>
  <c r="H42" i="2"/>
  <c r="H43" i="2"/>
  <c r="H44" i="2"/>
  <c r="H45" i="2"/>
  <c r="H46" i="2"/>
  <c r="H12" i="2"/>
  <c r="N190" i="1"/>
  <c r="N187" i="1" s="1"/>
  <c r="N185" i="1"/>
  <c r="N182" i="1" s="1"/>
  <c r="D186" i="1"/>
  <c r="M185" i="1"/>
  <c r="D184" i="1"/>
  <c r="D183" i="1"/>
  <c r="M182" i="1"/>
  <c r="K182" i="1"/>
  <c r="J182" i="1"/>
  <c r="I182" i="1"/>
  <c r="H182" i="1"/>
  <c r="G182" i="1"/>
  <c r="F182" i="1"/>
  <c r="E182" i="1"/>
  <c r="N316" i="1"/>
  <c r="N313" i="1" s="1"/>
  <c r="M316" i="1"/>
  <c r="M313" i="1" s="1"/>
  <c r="N311" i="1"/>
  <c r="N308" i="1" s="1"/>
  <c r="M311" i="1"/>
  <c r="M308" i="1" s="1"/>
  <c r="N306" i="1"/>
  <c r="M306" i="1"/>
  <c r="D312" i="1"/>
  <c r="D310" i="1"/>
  <c r="D309" i="1"/>
  <c r="L308" i="1"/>
  <c r="K308" i="1"/>
  <c r="J308" i="1"/>
  <c r="I308" i="1"/>
  <c r="H308" i="1"/>
  <c r="G308" i="1"/>
  <c r="F308" i="1"/>
  <c r="E308" i="1"/>
  <c r="N17" i="1"/>
  <c r="D317" i="1"/>
  <c r="D315" i="1"/>
  <c r="D314" i="1"/>
  <c r="L313" i="1"/>
  <c r="K313" i="1"/>
  <c r="J313" i="1"/>
  <c r="I313" i="1"/>
  <c r="H313" i="1"/>
  <c r="G313" i="1"/>
  <c r="F313" i="1"/>
  <c r="E313" i="1"/>
  <c r="D307" i="1"/>
  <c r="K306" i="1"/>
  <c r="K303" i="1" s="1"/>
  <c r="J306" i="1"/>
  <c r="J303" i="1" s="1"/>
  <c r="I306" i="1"/>
  <c r="I303" i="1" s="1"/>
  <c r="H306" i="1"/>
  <c r="G306" i="1"/>
  <c r="G303" i="1" s="1"/>
  <c r="F306" i="1"/>
  <c r="E306" i="1"/>
  <c r="E303" i="1" s="1"/>
  <c r="F305" i="1"/>
  <c r="D304" i="1"/>
  <c r="H303" i="1"/>
  <c r="J49" i="2"/>
  <c r="K49" i="2"/>
  <c r="L49" i="2"/>
  <c r="M49" i="2"/>
  <c r="N49" i="2"/>
  <c r="O49" i="2"/>
  <c r="I49" i="2"/>
  <c r="N160" i="1"/>
  <c r="N45" i="1"/>
  <c r="M190" i="1"/>
  <c r="M187" i="1" s="1"/>
  <c r="N20" i="1"/>
  <c r="M20" i="1"/>
  <c r="M17" i="1"/>
  <c r="M18" i="1"/>
  <c r="D191" i="1"/>
  <c r="D189" i="1"/>
  <c r="D188" i="1"/>
  <c r="K187" i="1"/>
  <c r="J187" i="1"/>
  <c r="I187" i="1"/>
  <c r="H187" i="1"/>
  <c r="G187" i="1"/>
  <c r="F187" i="1"/>
  <c r="E187" i="1"/>
  <c r="D198" i="1"/>
  <c r="D195" i="1" l="1"/>
  <c r="D192" i="1"/>
  <c r="F303" i="1"/>
  <c r="D311" i="1"/>
  <c r="D308" i="1"/>
  <c r="D316" i="1"/>
  <c r="D305" i="1"/>
  <c r="D313" i="1"/>
  <c r="F301" i="1"/>
  <c r="G301" i="1"/>
  <c r="G298" i="1" s="1"/>
  <c r="H301" i="1"/>
  <c r="H298" i="1" s="1"/>
  <c r="I301" i="1"/>
  <c r="I298" i="1" s="1"/>
  <c r="J301" i="1"/>
  <c r="J298" i="1" s="1"/>
  <c r="K301" i="1"/>
  <c r="K298" i="1" s="1"/>
  <c r="L301" i="1"/>
  <c r="L298" i="1" s="1"/>
  <c r="M301" i="1"/>
  <c r="M298" i="1" s="1"/>
  <c r="N301" i="1"/>
  <c r="N298" i="1" s="1"/>
  <c r="E301" i="1"/>
  <c r="E298" i="1" s="1"/>
  <c r="D302" i="1"/>
  <c r="F300" i="1"/>
  <c r="D300" i="1" s="1"/>
  <c r="D299" i="1"/>
  <c r="K48" i="2"/>
  <c r="L48" i="2"/>
  <c r="M48" i="2"/>
  <c r="N48" i="2"/>
  <c r="O48" i="2"/>
  <c r="J48" i="2"/>
  <c r="D328" i="1"/>
  <c r="D326" i="1"/>
  <c r="D325" i="1"/>
  <c r="D323" i="1"/>
  <c r="D322" i="1"/>
  <c r="D321" i="1"/>
  <c r="D320" i="1"/>
  <c r="D297" i="1"/>
  <c r="D294" i="1"/>
  <c r="D292" i="1"/>
  <c r="D289" i="1"/>
  <c r="D287" i="1"/>
  <c r="D284" i="1"/>
  <c r="D282" i="1"/>
  <c r="D279" i="1"/>
  <c r="D277" i="1"/>
  <c r="D274" i="1"/>
  <c r="D272" i="1"/>
  <c r="D269" i="1"/>
  <c r="D267" i="1"/>
  <c r="D264" i="1"/>
  <c r="D262" i="1"/>
  <c r="D259" i="1"/>
  <c r="D257" i="1"/>
  <c r="D254" i="1"/>
  <c r="D252" i="1"/>
  <c r="D249" i="1"/>
  <c r="D247" i="1"/>
  <c r="D244" i="1"/>
  <c r="D242" i="1"/>
  <c r="D239" i="1"/>
  <c r="D237" i="1"/>
  <c r="D235" i="1"/>
  <c r="D234" i="1"/>
  <c r="D232" i="1"/>
  <c r="D230" i="1"/>
  <c r="D229" i="1"/>
  <c r="D227" i="1"/>
  <c r="D225" i="1"/>
  <c r="D224" i="1"/>
  <c r="D222" i="1"/>
  <c r="D220" i="1"/>
  <c r="D219" i="1"/>
  <c r="D217" i="1"/>
  <c r="D215" i="1"/>
  <c r="D214" i="1"/>
  <c r="D212" i="1"/>
  <c r="D210" i="1"/>
  <c r="D209" i="1"/>
  <c r="D207" i="1"/>
  <c r="D205" i="1"/>
  <c r="D204" i="1"/>
  <c r="D181" i="1"/>
  <c r="D179" i="1"/>
  <c r="D178" i="1"/>
  <c r="D176" i="1"/>
  <c r="D174" i="1"/>
  <c r="D173" i="1"/>
  <c r="D171" i="1"/>
  <c r="D169" i="1"/>
  <c r="D168" i="1"/>
  <c r="D166" i="1"/>
  <c r="D164" i="1"/>
  <c r="D163" i="1"/>
  <c r="D161" i="1"/>
  <c r="D159" i="1"/>
  <c r="D158" i="1"/>
  <c r="D156" i="1"/>
  <c r="D154" i="1"/>
  <c r="D153" i="1"/>
  <c r="D151" i="1"/>
  <c r="D149" i="1"/>
  <c r="D148" i="1"/>
  <c r="D146" i="1"/>
  <c r="D144" i="1"/>
  <c r="D143" i="1"/>
  <c r="D141" i="1"/>
  <c r="D139" i="1"/>
  <c r="D138" i="1"/>
  <c r="D136" i="1"/>
  <c r="D134" i="1"/>
  <c r="D133" i="1"/>
  <c r="D131" i="1"/>
  <c r="D129" i="1"/>
  <c r="D128" i="1"/>
  <c r="D126" i="1"/>
  <c r="D124" i="1"/>
  <c r="D123" i="1"/>
  <c r="D121" i="1"/>
  <c r="D119" i="1"/>
  <c r="D118" i="1"/>
  <c r="D116" i="1"/>
  <c r="D115" i="1"/>
  <c r="D114" i="1"/>
  <c r="D113" i="1"/>
  <c r="D111" i="1"/>
  <c r="D109" i="1"/>
  <c r="D108" i="1"/>
  <c r="D106" i="1"/>
  <c r="D104" i="1"/>
  <c r="D103" i="1"/>
  <c r="D101" i="1"/>
  <c r="D99" i="1"/>
  <c r="D98" i="1"/>
  <c r="D96" i="1"/>
  <c r="D94" i="1"/>
  <c r="D93" i="1"/>
  <c r="D91" i="1"/>
  <c r="D89" i="1"/>
  <c r="D88" i="1"/>
  <c r="D86" i="1"/>
  <c r="D84" i="1"/>
  <c r="D83" i="1"/>
  <c r="D81" i="1"/>
  <c r="D79" i="1"/>
  <c r="D78" i="1"/>
  <c r="D76" i="1"/>
  <c r="D74" i="1"/>
  <c r="D73" i="1"/>
  <c r="D71" i="1"/>
  <c r="D69" i="1"/>
  <c r="D68" i="1"/>
  <c r="D66" i="1"/>
  <c r="D64" i="1"/>
  <c r="D63" i="1"/>
  <c r="D61" i="1"/>
  <c r="D60" i="1"/>
  <c r="D59" i="1"/>
  <c r="D58" i="1"/>
  <c r="D56" i="1"/>
  <c r="D54" i="1"/>
  <c r="D53" i="1"/>
  <c r="D51" i="1"/>
  <c r="D49" i="1"/>
  <c r="D48" i="1"/>
  <c r="D46" i="1"/>
  <c r="D44" i="1"/>
  <c r="D43" i="1"/>
  <c r="D41" i="1"/>
  <c r="D39" i="1"/>
  <c r="D38" i="1"/>
  <c r="D36" i="1"/>
  <c r="D34" i="1"/>
  <c r="D33" i="1"/>
  <c r="D31" i="1"/>
  <c r="D29" i="1"/>
  <c r="D28" i="1"/>
  <c r="D24" i="1"/>
  <c r="D26" i="1"/>
  <c r="D23" i="1"/>
  <c r="F298" i="1" l="1"/>
  <c r="D298" i="1" s="1"/>
  <c r="D301" i="1"/>
  <c r="M175" i="1"/>
  <c r="N175" i="1"/>
  <c r="M170" i="1"/>
  <c r="N170" i="1"/>
  <c r="I48" i="2"/>
  <c r="F296" i="1"/>
  <c r="G296" i="1"/>
  <c r="H296" i="1"/>
  <c r="H293" i="1" s="1"/>
  <c r="I296" i="1"/>
  <c r="I293" i="1" s="1"/>
  <c r="J296" i="1"/>
  <c r="J293" i="1" s="1"/>
  <c r="K296" i="1"/>
  <c r="K293" i="1" s="1"/>
  <c r="L296" i="1"/>
  <c r="L293" i="1" s="1"/>
  <c r="M296" i="1"/>
  <c r="M293" i="1" s="1"/>
  <c r="N296" i="1"/>
  <c r="N293" i="1" s="1"/>
  <c r="E296" i="1"/>
  <c r="F295" i="1"/>
  <c r="D295" i="1" s="1"/>
  <c r="F291" i="1"/>
  <c r="G291" i="1"/>
  <c r="G288" i="1" s="1"/>
  <c r="H291" i="1"/>
  <c r="H288" i="1" s="1"/>
  <c r="I291" i="1"/>
  <c r="I288" i="1" s="1"/>
  <c r="J291" i="1"/>
  <c r="J288" i="1" s="1"/>
  <c r="K291" i="1"/>
  <c r="K288" i="1" s="1"/>
  <c r="L291" i="1"/>
  <c r="L288" i="1" s="1"/>
  <c r="M291" i="1"/>
  <c r="M288" i="1" s="1"/>
  <c r="N291" i="1"/>
  <c r="N288" i="1" s="1"/>
  <c r="E291" i="1"/>
  <c r="F290" i="1"/>
  <c r="D290" i="1" s="1"/>
  <c r="L231" i="1"/>
  <c r="E288" i="1" l="1"/>
  <c r="D291" i="1"/>
  <c r="E293" i="1"/>
  <c r="D296" i="1"/>
  <c r="F293" i="1"/>
  <c r="G293" i="1"/>
  <c r="F288" i="1"/>
  <c r="M160" i="1"/>
  <c r="D293" i="1" l="1"/>
  <c r="D288" i="1"/>
  <c r="M180" i="1" l="1"/>
  <c r="M177" i="1" s="1"/>
  <c r="L180" i="1"/>
  <c r="N177" i="1"/>
  <c r="K177" i="1"/>
  <c r="J177" i="1"/>
  <c r="I177" i="1"/>
  <c r="H177" i="1"/>
  <c r="G177" i="1"/>
  <c r="F177" i="1"/>
  <c r="E177" i="1"/>
  <c r="L177" i="1" l="1"/>
  <c r="D177" i="1" s="1"/>
  <c r="D180" i="1"/>
  <c r="L175" i="1"/>
  <c r="D175" i="1" s="1"/>
  <c r="N172" i="1"/>
  <c r="M172" i="1"/>
  <c r="K172" i="1"/>
  <c r="J172" i="1"/>
  <c r="I172" i="1"/>
  <c r="H172" i="1"/>
  <c r="G172" i="1"/>
  <c r="F172" i="1"/>
  <c r="E172" i="1"/>
  <c r="L172" i="1" l="1"/>
  <c r="D172" i="1" s="1"/>
  <c r="L251" i="1"/>
  <c r="L216" i="1"/>
  <c r="L211" i="1"/>
  <c r="L206" i="1"/>
  <c r="L199" i="1" l="1"/>
  <c r="L18" i="1"/>
  <c r="L170" i="1" l="1"/>
  <c r="D170" i="1" s="1"/>
  <c r="N167" i="1"/>
  <c r="M167" i="1"/>
  <c r="K167" i="1"/>
  <c r="J167" i="1"/>
  <c r="I167" i="1"/>
  <c r="H167" i="1"/>
  <c r="G167" i="1"/>
  <c r="F167" i="1"/>
  <c r="E167" i="1"/>
  <c r="N286" i="1"/>
  <c r="M286" i="1"/>
  <c r="L286" i="1"/>
  <c r="N110" i="1"/>
  <c r="N105" i="1"/>
  <c r="N30" i="1"/>
  <c r="N19" i="1" s="1"/>
  <c r="L167" i="1" l="1"/>
  <c r="D167" i="1" s="1"/>
  <c r="P26" i="2"/>
  <c r="Q26" i="2" l="1"/>
  <c r="R26" i="2" s="1"/>
  <c r="K286" i="1"/>
  <c r="K283" i="1" s="1"/>
  <c r="N283" i="1"/>
  <c r="M283" i="1"/>
  <c r="L283" i="1"/>
  <c r="J286" i="1"/>
  <c r="J283" i="1" s="1"/>
  <c r="G286" i="1"/>
  <c r="G283" i="1" s="1"/>
  <c r="F286" i="1"/>
  <c r="E286" i="1"/>
  <c r="F285" i="1"/>
  <c r="D285" i="1" s="1"/>
  <c r="I283" i="1"/>
  <c r="H283" i="1"/>
  <c r="K165" i="1"/>
  <c r="D165" i="1" s="1"/>
  <c r="N162" i="1"/>
  <c r="M162" i="1"/>
  <c r="L162" i="1"/>
  <c r="J162" i="1"/>
  <c r="I162" i="1"/>
  <c r="H162" i="1"/>
  <c r="G162" i="1"/>
  <c r="F162" i="1"/>
  <c r="E162" i="1"/>
  <c r="H26" i="2" l="1"/>
  <c r="E283" i="1"/>
  <c r="D286" i="1"/>
  <c r="F283" i="1"/>
  <c r="K162" i="1"/>
  <c r="D162" i="1" s="1"/>
  <c r="D283" i="1" l="1"/>
  <c r="K155" i="1"/>
  <c r="K231" i="1" l="1"/>
  <c r="K228" i="1" s="1"/>
  <c r="K18" i="1"/>
  <c r="K199" i="1"/>
  <c r="M276" i="1"/>
  <c r="M273" i="1" s="1"/>
  <c r="N276" i="1"/>
  <c r="N273" i="1" s="1"/>
  <c r="M271" i="1"/>
  <c r="M268" i="1" s="1"/>
  <c r="N271" i="1"/>
  <c r="N268" i="1" s="1"/>
  <c r="M266" i="1"/>
  <c r="M263" i="1" s="1"/>
  <c r="N266" i="1"/>
  <c r="M251" i="1"/>
  <c r="M248" i="1" s="1"/>
  <c r="M231" i="1"/>
  <c r="M228" i="1" s="1"/>
  <c r="N231" i="1"/>
  <c r="N228" i="1" s="1"/>
  <c r="M216" i="1"/>
  <c r="M213" i="1" s="1"/>
  <c r="N216" i="1"/>
  <c r="N213" i="1" s="1"/>
  <c r="M211" i="1"/>
  <c r="N211" i="1"/>
  <c r="N208" i="1" s="1"/>
  <c r="M206" i="1"/>
  <c r="K276" i="1"/>
  <c r="K273" i="1" s="1"/>
  <c r="L276" i="1"/>
  <c r="L273" i="1" s="1"/>
  <c r="K271" i="1"/>
  <c r="K268" i="1" s="1"/>
  <c r="L271" i="1"/>
  <c r="L268" i="1" s="1"/>
  <c r="M30" i="1"/>
  <c r="M27" i="1" s="1"/>
  <c r="L160" i="1"/>
  <c r="L157" i="1" s="1"/>
  <c r="M157" i="1"/>
  <c r="K160" i="1"/>
  <c r="F157" i="1"/>
  <c r="G157" i="1"/>
  <c r="H157" i="1"/>
  <c r="I157" i="1"/>
  <c r="J157" i="1"/>
  <c r="N157" i="1"/>
  <c r="E157" i="1"/>
  <c r="K105" i="1"/>
  <c r="K102" i="1" s="1"/>
  <c r="L105" i="1"/>
  <c r="L102" i="1" s="1"/>
  <c r="M105" i="1"/>
  <c r="M102" i="1" s="1"/>
  <c r="K40" i="1"/>
  <c r="K37" i="1" s="1"/>
  <c r="O10" i="2"/>
  <c r="O9" i="2" s="1"/>
  <c r="P53" i="2"/>
  <c r="P54" i="2"/>
  <c r="K25" i="1"/>
  <c r="N72" i="2"/>
  <c r="J18" i="1"/>
  <c r="I199" i="1"/>
  <c r="J199" i="1"/>
  <c r="N319" i="1"/>
  <c r="E319" i="1"/>
  <c r="M319" i="1"/>
  <c r="L319" i="1"/>
  <c r="K319" i="1"/>
  <c r="J319" i="1"/>
  <c r="I319" i="1"/>
  <c r="I318" i="1" s="1"/>
  <c r="H319" i="1"/>
  <c r="G319" i="1"/>
  <c r="F319" i="1"/>
  <c r="I324" i="1"/>
  <c r="J324" i="1"/>
  <c r="J318" i="1" s="1"/>
  <c r="J105" i="1"/>
  <c r="J102" i="1" s="1"/>
  <c r="J10" i="2"/>
  <c r="J9" i="2" s="1"/>
  <c r="K10" i="2"/>
  <c r="K9" i="2" s="1"/>
  <c r="L10" i="2"/>
  <c r="L9" i="2" s="1"/>
  <c r="M10" i="2"/>
  <c r="M9" i="2" s="1"/>
  <c r="N10" i="2"/>
  <c r="N9" i="2" s="1"/>
  <c r="I10" i="2"/>
  <c r="J281" i="1"/>
  <c r="J278" i="1" s="1"/>
  <c r="N281" i="1"/>
  <c r="N278" i="1" s="1"/>
  <c r="M281" i="1"/>
  <c r="M278" i="1" s="1"/>
  <c r="L281" i="1"/>
  <c r="L278" i="1" s="1"/>
  <c r="K281" i="1"/>
  <c r="K278" i="1" s="1"/>
  <c r="G281" i="1"/>
  <c r="G278" i="1" s="1"/>
  <c r="F281" i="1"/>
  <c r="E281" i="1"/>
  <c r="F280" i="1"/>
  <c r="D280" i="1" s="1"/>
  <c r="I278" i="1"/>
  <c r="H278" i="1"/>
  <c r="P64" i="2"/>
  <c r="K17" i="1"/>
  <c r="L17" i="1"/>
  <c r="N12" i="1"/>
  <c r="J20" i="1"/>
  <c r="J17" i="1"/>
  <c r="J12" i="1" s="1"/>
  <c r="M199" i="1"/>
  <c r="N199" i="1"/>
  <c r="J201" i="1"/>
  <c r="D201" i="1" s="1"/>
  <c r="L20" i="1"/>
  <c r="L15" i="1" s="1"/>
  <c r="K20" i="1"/>
  <c r="K15" i="1" s="1"/>
  <c r="J155" i="1"/>
  <c r="H20" i="1"/>
  <c r="H15" i="1" s="1"/>
  <c r="M25" i="1"/>
  <c r="M35" i="1"/>
  <c r="M32" i="1" s="1"/>
  <c r="N35" i="1"/>
  <c r="N32" i="1" s="1"/>
  <c r="K65" i="1"/>
  <c r="K62" i="1" s="1"/>
  <c r="L65" i="1"/>
  <c r="M65" i="1"/>
  <c r="M62" i="1" s="1"/>
  <c r="N65" i="1"/>
  <c r="N62" i="1" s="1"/>
  <c r="M110" i="1"/>
  <c r="M107" i="1" s="1"/>
  <c r="N107" i="1"/>
  <c r="J110" i="1"/>
  <c r="J107" i="1" s="1"/>
  <c r="H216" i="1"/>
  <c r="H213" i="1" s="1"/>
  <c r="K266" i="1"/>
  <c r="K263" i="1" s="1"/>
  <c r="J266" i="1"/>
  <c r="J263" i="1" s="1"/>
  <c r="J276" i="1"/>
  <c r="J273" i="1" s="1"/>
  <c r="G276" i="1"/>
  <c r="F276" i="1"/>
  <c r="E276" i="1"/>
  <c r="F275" i="1"/>
  <c r="D275" i="1" s="1"/>
  <c r="I273" i="1"/>
  <c r="H273" i="1"/>
  <c r="J271" i="1"/>
  <c r="J268" i="1" s="1"/>
  <c r="I268" i="1"/>
  <c r="G271" i="1"/>
  <c r="G268" i="1" s="1"/>
  <c r="F271" i="1"/>
  <c r="E271" i="1"/>
  <c r="F270" i="1"/>
  <c r="D270" i="1" s="1"/>
  <c r="H268" i="1"/>
  <c r="L30" i="1"/>
  <c r="L27" i="1" s="1"/>
  <c r="I145" i="1"/>
  <c r="D145" i="1" s="1"/>
  <c r="O72" i="2"/>
  <c r="M72" i="2"/>
  <c r="P73" i="2"/>
  <c r="L72" i="2"/>
  <c r="K72" i="2"/>
  <c r="J72" i="2"/>
  <c r="I72" i="2"/>
  <c r="N327" i="1"/>
  <c r="N324" i="1" s="1"/>
  <c r="M327" i="1"/>
  <c r="M324" i="1" s="1"/>
  <c r="L327" i="1"/>
  <c r="L324" i="1" s="1"/>
  <c r="K327" i="1"/>
  <c r="K324" i="1" s="1"/>
  <c r="K318" i="1" s="1"/>
  <c r="H327" i="1"/>
  <c r="H324" i="1" s="1"/>
  <c r="H318" i="1" s="1"/>
  <c r="G327" i="1"/>
  <c r="G324" i="1" s="1"/>
  <c r="G318" i="1" s="1"/>
  <c r="F327" i="1"/>
  <c r="F324" i="1" s="1"/>
  <c r="F318" i="1" s="1"/>
  <c r="E327" i="1"/>
  <c r="I155" i="1"/>
  <c r="N152" i="1"/>
  <c r="M152" i="1"/>
  <c r="L152" i="1"/>
  <c r="K152" i="1"/>
  <c r="H152" i="1"/>
  <c r="G152" i="1"/>
  <c r="F152" i="1"/>
  <c r="E152" i="1"/>
  <c r="Q39" i="2"/>
  <c r="I20" i="1"/>
  <c r="I15" i="1" s="1"/>
  <c r="I135" i="1"/>
  <c r="D135" i="1" s="1"/>
  <c r="I140" i="1"/>
  <c r="I150" i="1"/>
  <c r="D150" i="1" s="1"/>
  <c r="N147" i="1"/>
  <c r="M147" i="1"/>
  <c r="L147" i="1"/>
  <c r="K147" i="1"/>
  <c r="J147" i="1"/>
  <c r="H147" i="1"/>
  <c r="G147" i="1"/>
  <c r="F147" i="1"/>
  <c r="E147" i="1"/>
  <c r="N137" i="1"/>
  <c r="M137" i="1"/>
  <c r="L137" i="1"/>
  <c r="K137" i="1"/>
  <c r="J137" i="1"/>
  <c r="H137" i="1"/>
  <c r="G137" i="1"/>
  <c r="F137" i="1"/>
  <c r="E137" i="1"/>
  <c r="N142" i="1"/>
  <c r="M142" i="1"/>
  <c r="L142" i="1"/>
  <c r="K142" i="1"/>
  <c r="J142" i="1"/>
  <c r="H142" i="1"/>
  <c r="G142" i="1"/>
  <c r="F142" i="1"/>
  <c r="E142" i="1"/>
  <c r="N132" i="1"/>
  <c r="M132" i="1"/>
  <c r="L132" i="1"/>
  <c r="K132" i="1"/>
  <c r="J132" i="1"/>
  <c r="H132" i="1"/>
  <c r="G132" i="1"/>
  <c r="F132" i="1"/>
  <c r="E132" i="1"/>
  <c r="P38" i="2"/>
  <c r="P37" i="2"/>
  <c r="P36" i="2"/>
  <c r="P35" i="2"/>
  <c r="I266" i="1"/>
  <c r="I263" i="1" s="1"/>
  <c r="G266" i="1"/>
  <c r="G263" i="1" s="1"/>
  <c r="F266" i="1"/>
  <c r="E266" i="1"/>
  <c r="F265" i="1"/>
  <c r="D265" i="1" s="1"/>
  <c r="H263" i="1"/>
  <c r="I256" i="1"/>
  <c r="I253" i="1" s="1"/>
  <c r="N256" i="1"/>
  <c r="N253" i="1" s="1"/>
  <c r="M256" i="1"/>
  <c r="M253" i="1" s="1"/>
  <c r="L256" i="1"/>
  <c r="L253" i="1" s="1"/>
  <c r="K256" i="1"/>
  <c r="K253" i="1" s="1"/>
  <c r="J256" i="1"/>
  <c r="J253" i="1" s="1"/>
  <c r="G256" i="1"/>
  <c r="G253" i="1" s="1"/>
  <c r="F256" i="1"/>
  <c r="E256" i="1"/>
  <c r="F255" i="1"/>
  <c r="D255" i="1" s="1"/>
  <c r="H253" i="1"/>
  <c r="I130" i="1"/>
  <c r="D130" i="1" s="1"/>
  <c r="I125" i="1"/>
  <c r="D125" i="1" s="1"/>
  <c r="N127" i="1"/>
  <c r="M127" i="1"/>
  <c r="L127" i="1"/>
  <c r="K127" i="1"/>
  <c r="J127" i="1"/>
  <c r="H127" i="1"/>
  <c r="G127" i="1"/>
  <c r="F127" i="1"/>
  <c r="E127" i="1"/>
  <c r="N122" i="1"/>
  <c r="M122" i="1"/>
  <c r="L122" i="1"/>
  <c r="K122" i="1"/>
  <c r="J122" i="1"/>
  <c r="H122" i="1"/>
  <c r="G122" i="1"/>
  <c r="F122" i="1"/>
  <c r="E122" i="1"/>
  <c r="P60" i="2"/>
  <c r="P34" i="2"/>
  <c r="P33" i="2"/>
  <c r="L266" i="1"/>
  <c r="N261" i="1"/>
  <c r="N258" i="1" s="1"/>
  <c r="M261" i="1"/>
  <c r="M258" i="1" s="1"/>
  <c r="L261" i="1"/>
  <c r="L258" i="1" s="1"/>
  <c r="K261" i="1"/>
  <c r="K258" i="1" s="1"/>
  <c r="J261" i="1"/>
  <c r="J258" i="1" s="1"/>
  <c r="G261" i="1"/>
  <c r="G258" i="1" s="1"/>
  <c r="F261" i="1"/>
  <c r="E261" i="1"/>
  <c r="F260" i="1"/>
  <c r="D260" i="1" s="1"/>
  <c r="I258" i="1"/>
  <c r="H258" i="1"/>
  <c r="P61" i="2"/>
  <c r="F20" i="1"/>
  <c r="F15" i="1" s="1"/>
  <c r="G20" i="1"/>
  <c r="G15" i="1" s="1"/>
  <c r="M15" i="1"/>
  <c r="N15" i="1"/>
  <c r="E20" i="1"/>
  <c r="P56" i="2"/>
  <c r="P57" i="2"/>
  <c r="P16" i="2"/>
  <c r="P17" i="2"/>
  <c r="P18" i="2"/>
  <c r="P19" i="2"/>
  <c r="P21" i="2"/>
  <c r="P22" i="2"/>
  <c r="P23" i="2"/>
  <c r="P24" i="2"/>
  <c r="P25" i="2"/>
  <c r="P27" i="2"/>
  <c r="P30" i="2"/>
  <c r="P31" i="2"/>
  <c r="P32" i="2"/>
  <c r="M37" i="1"/>
  <c r="N37" i="1"/>
  <c r="M42" i="1"/>
  <c r="N42" i="1"/>
  <c r="M47" i="1"/>
  <c r="N47" i="1"/>
  <c r="M52" i="1"/>
  <c r="N52" i="1"/>
  <c r="M57" i="1"/>
  <c r="N57" i="1"/>
  <c r="M67" i="1"/>
  <c r="N67" i="1"/>
  <c r="M72" i="1"/>
  <c r="N72" i="1"/>
  <c r="M77" i="1"/>
  <c r="N77" i="1"/>
  <c r="M82" i="1"/>
  <c r="N82" i="1"/>
  <c r="M87" i="1"/>
  <c r="N87" i="1"/>
  <c r="M92" i="1"/>
  <c r="N92" i="1"/>
  <c r="M97" i="1"/>
  <c r="N97" i="1"/>
  <c r="M112" i="1"/>
  <c r="N112" i="1"/>
  <c r="M117" i="1"/>
  <c r="N117" i="1"/>
  <c r="M218" i="1"/>
  <c r="N218" i="1"/>
  <c r="M223" i="1"/>
  <c r="N223" i="1"/>
  <c r="M236" i="1"/>
  <c r="M233" i="1" s="1"/>
  <c r="N236" i="1"/>
  <c r="N233" i="1" s="1"/>
  <c r="M238" i="1"/>
  <c r="N238" i="1"/>
  <c r="M243" i="1"/>
  <c r="N243" i="1"/>
  <c r="L243" i="1"/>
  <c r="L238" i="1"/>
  <c r="L236" i="1"/>
  <c r="L223" i="1"/>
  <c r="L218" i="1"/>
  <c r="L213" i="1"/>
  <c r="L117" i="1"/>
  <c r="L112" i="1"/>
  <c r="L97" i="1"/>
  <c r="L92" i="1"/>
  <c r="L87" i="1"/>
  <c r="L82" i="1"/>
  <c r="L77" i="1"/>
  <c r="L72" i="1"/>
  <c r="L67" i="1"/>
  <c r="L57" i="1"/>
  <c r="L52" i="1"/>
  <c r="L47" i="1"/>
  <c r="L42" i="1"/>
  <c r="L37" i="1"/>
  <c r="L35" i="1"/>
  <c r="L32" i="1" s="1"/>
  <c r="G17" i="1"/>
  <c r="K251" i="1"/>
  <c r="K248" i="1" s="1"/>
  <c r="J251" i="1"/>
  <c r="J248" i="1" s="1"/>
  <c r="I251" i="1"/>
  <c r="I248" i="1" s="1"/>
  <c r="G251" i="1"/>
  <c r="G248" i="1" s="1"/>
  <c r="F251" i="1"/>
  <c r="E251" i="1"/>
  <c r="F250" i="1"/>
  <c r="D250" i="1" s="1"/>
  <c r="H248" i="1"/>
  <c r="J231" i="1"/>
  <c r="J228" i="1" s="1"/>
  <c r="I231" i="1"/>
  <c r="I228" i="1" s="1"/>
  <c r="I120" i="1"/>
  <c r="D120" i="1" s="1"/>
  <c r="K117" i="1"/>
  <c r="J117" i="1"/>
  <c r="H117" i="1"/>
  <c r="G117" i="1"/>
  <c r="F117" i="1"/>
  <c r="E117" i="1"/>
  <c r="I105" i="1"/>
  <c r="I102" i="1" s="1"/>
  <c r="K243" i="1"/>
  <c r="K238" i="1"/>
  <c r="K236" i="1"/>
  <c r="K233" i="1" s="1"/>
  <c r="K223" i="1"/>
  <c r="K218" i="1"/>
  <c r="K216" i="1"/>
  <c r="K213" i="1" s="1"/>
  <c r="K211" i="1"/>
  <c r="K206" i="1"/>
  <c r="K112" i="1"/>
  <c r="K107" i="1"/>
  <c r="K92" i="1"/>
  <c r="K87" i="1"/>
  <c r="K82" i="1"/>
  <c r="K77" i="1"/>
  <c r="K72" i="1"/>
  <c r="K67" i="1"/>
  <c r="K57" i="1"/>
  <c r="K52" i="1"/>
  <c r="K47" i="1"/>
  <c r="K42" i="1"/>
  <c r="K35" i="1"/>
  <c r="K32" i="1" s="1"/>
  <c r="K30" i="1"/>
  <c r="K27" i="1" s="1"/>
  <c r="L107" i="1"/>
  <c r="L208" i="1"/>
  <c r="L228" i="1"/>
  <c r="L25" i="1"/>
  <c r="H241" i="1"/>
  <c r="H238" i="1" s="1"/>
  <c r="K97" i="1"/>
  <c r="R15" i="2"/>
  <c r="H15" i="2" s="1"/>
  <c r="N102" i="1"/>
  <c r="H231" i="1"/>
  <c r="H228" i="1" s="1"/>
  <c r="N25" i="1"/>
  <c r="N27" i="1"/>
  <c r="N21" i="1" s="1"/>
  <c r="H226" i="1"/>
  <c r="H223" i="1" s="1"/>
  <c r="H75" i="1"/>
  <c r="H72" i="1" s="1"/>
  <c r="H45" i="1"/>
  <c r="H42" i="1" s="1"/>
  <c r="H55" i="1"/>
  <c r="D55" i="1" s="1"/>
  <c r="J52" i="1"/>
  <c r="I52" i="1"/>
  <c r="G52" i="1"/>
  <c r="F52" i="1"/>
  <c r="E52" i="1"/>
  <c r="H112" i="1"/>
  <c r="J112" i="1"/>
  <c r="I112" i="1"/>
  <c r="G112" i="1"/>
  <c r="F112" i="1"/>
  <c r="E112" i="1"/>
  <c r="H105" i="1"/>
  <c r="G102" i="1"/>
  <c r="F102" i="1"/>
  <c r="E102" i="1"/>
  <c r="H110" i="1"/>
  <c r="J65" i="1"/>
  <c r="J62" i="1" s="1"/>
  <c r="I65" i="1"/>
  <c r="I62" i="1" s="1"/>
  <c r="H65" i="1"/>
  <c r="H62" i="1" s="1"/>
  <c r="G107" i="1"/>
  <c r="F107" i="1"/>
  <c r="E107" i="1"/>
  <c r="G18" i="1"/>
  <c r="G95" i="1"/>
  <c r="G92" i="1" s="1"/>
  <c r="G90" i="1"/>
  <c r="G87" i="1" s="1"/>
  <c r="G100" i="1"/>
  <c r="D100" i="1" s="1"/>
  <c r="H17" i="1"/>
  <c r="H12" i="1" s="1"/>
  <c r="I17" i="1"/>
  <c r="I12" i="1" s="1"/>
  <c r="H18" i="1"/>
  <c r="I18" i="1"/>
  <c r="G233" i="1"/>
  <c r="G199" i="1" s="1"/>
  <c r="G246" i="1"/>
  <c r="G243" i="1" s="1"/>
  <c r="G231" i="1"/>
  <c r="G228" i="1" s="1"/>
  <c r="G221" i="1"/>
  <c r="D221" i="1" s="1"/>
  <c r="G45" i="1"/>
  <c r="G50" i="1"/>
  <c r="D50" i="1" s="1"/>
  <c r="G75" i="1"/>
  <c r="G72" i="1" s="1"/>
  <c r="G80" i="1"/>
  <c r="G77" i="1" s="1"/>
  <c r="E95" i="1"/>
  <c r="J92" i="1"/>
  <c r="I92" i="1"/>
  <c r="H92" i="1"/>
  <c r="F92" i="1"/>
  <c r="E90" i="1"/>
  <c r="J87" i="1"/>
  <c r="I87" i="1"/>
  <c r="H87" i="1"/>
  <c r="F87" i="1"/>
  <c r="J236" i="1"/>
  <c r="J233" i="1" s="1"/>
  <c r="I236" i="1"/>
  <c r="I233" i="1" s="1"/>
  <c r="H236" i="1"/>
  <c r="G85" i="1"/>
  <c r="G82" i="1" s="1"/>
  <c r="E85" i="1"/>
  <c r="J82" i="1"/>
  <c r="I82" i="1"/>
  <c r="H82" i="1"/>
  <c r="F82" i="1"/>
  <c r="F40" i="1"/>
  <c r="F246" i="1"/>
  <c r="F241" i="1"/>
  <c r="E246" i="1"/>
  <c r="F245" i="1"/>
  <c r="D245" i="1" s="1"/>
  <c r="J243" i="1"/>
  <c r="I243" i="1"/>
  <c r="H243" i="1"/>
  <c r="E241" i="1"/>
  <c r="F240" i="1"/>
  <c r="D240" i="1" s="1"/>
  <c r="J238" i="1"/>
  <c r="I238" i="1"/>
  <c r="G238" i="1"/>
  <c r="F80" i="1"/>
  <c r="F75" i="1"/>
  <c r="J77" i="1"/>
  <c r="I77" i="1"/>
  <c r="H77" i="1"/>
  <c r="E72" i="1"/>
  <c r="J72" i="1"/>
  <c r="I72" i="1"/>
  <c r="F231" i="1"/>
  <c r="E228" i="1"/>
  <c r="E226" i="1"/>
  <c r="E236" i="1"/>
  <c r="F233" i="1"/>
  <c r="F199" i="1" s="1"/>
  <c r="E211" i="1"/>
  <c r="J25" i="1"/>
  <c r="J22" i="1" s="1"/>
  <c r="I25" i="1"/>
  <c r="H25" i="1"/>
  <c r="H22" i="1" s="1"/>
  <c r="G25" i="1"/>
  <c r="G22" i="1" s="1"/>
  <c r="F22" i="1"/>
  <c r="E25" i="1"/>
  <c r="J30" i="1"/>
  <c r="I30" i="1"/>
  <c r="I27" i="1" s="1"/>
  <c r="H30" i="1"/>
  <c r="H27" i="1" s="1"/>
  <c r="G30" i="1"/>
  <c r="G27" i="1" s="1"/>
  <c r="F27" i="1"/>
  <c r="E30" i="1"/>
  <c r="J35" i="1"/>
  <c r="J32" i="1" s="1"/>
  <c r="I35" i="1"/>
  <c r="I32" i="1" s="1"/>
  <c r="H35" i="1"/>
  <c r="G35" i="1"/>
  <c r="G32" i="1" s="1"/>
  <c r="F35" i="1"/>
  <c r="F32" i="1" s="1"/>
  <c r="E35" i="1"/>
  <c r="E65" i="1"/>
  <c r="E70" i="1"/>
  <c r="D70" i="1" s="1"/>
  <c r="J206" i="1"/>
  <c r="I206" i="1"/>
  <c r="H206" i="1"/>
  <c r="G206" i="1"/>
  <c r="F206" i="1"/>
  <c r="E206" i="1"/>
  <c r="J211" i="1"/>
  <c r="J208" i="1" s="1"/>
  <c r="I211" i="1"/>
  <c r="I208" i="1" s="1"/>
  <c r="H211" i="1"/>
  <c r="H208" i="1" s="1"/>
  <c r="G211" i="1"/>
  <c r="G208" i="1" s="1"/>
  <c r="J216" i="1"/>
  <c r="J213" i="1" s="1"/>
  <c r="I216" i="1"/>
  <c r="I213" i="1" s="1"/>
  <c r="G216" i="1"/>
  <c r="G213" i="1" s="1"/>
  <c r="F216" i="1"/>
  <c r="F213" i="1" s="1"/>
  <c r="E216" i="1"/>
  <c r="J218" i="1"/>
  <c r="I218" i="1"/>
  <c r="H218" i="1"/>
  <c r="F218" i="1"/>
  <c r="E218" i="1"/>
  <c r="F18" i="1"/>
  <c r="E18" i="1"/>
  <c r="G62" i="1"/>
  <c r="F62" i="1"/>
  <c r="J57" i="1"/>
  <c r="I57" i="1"/>
  <c r="H57" i="1"/>
  <c r="G57" i="1"/>
  <c r="F57" i="1"/>
  <c r="E57" i="1"/>
  <c r="I107" i="1"/>
  <c r="H97" i="1"/>
  <c r="J97" i="1"/>
  <c r="I97" i="1"/>
  <c r="E77" i="1"/>
  <c r="E97" i="1"/>
  <c r="F97" i="1"/>
  <c r="J223" i="1"/>
  <c r="I223" i="1"/>
  <c r="G223" i="1"/>
  <c r="F223" i="1"/>
  <c r="F208" i="1"/>
  <c r="J67" i="1"/>
  <c r="I67" i="1"/>
  <c r="H67" i="1"/>
  <c r="G67" i="1"/>
  <c r="F67" i="1"/>
  <c r="J47" i="1"/>
  <c r="I47" i="1"/>
  <c r="H47" i="1"/>
  <c r="F47" i="1"/>
  <c r="E47" i="1"/>
  <c r="J42" i="1"/>
  <c r="I42" i="1"/>
  <c r="F42" i="1"/>
  <c r="E42" i="1"/>
  <c r="J37" i="1"/>
  <c r="I37" i="1"/>
  <c r="H37" i="1"/>
  <c r="G37" i="1"/>
  <c r="E37" i="1"/>
  <c r="H21" i="2" l="1"/>
  <c r="H56" i="2"/>
  <c r="L306" i="1"/>
  <c r="L303" i="1" s="1"/>
  <c r="H25" i="2"/>
  <c r="H24" i="2"/>
  <c r="N263" i="1"/>
  <c r="M19" i="1"/>
  <c r="M16" i="1" s="1"/>
  <c r="L190" i="1"/>
  <c r="L187" i="1" s="1"/>
  <c r="D187" i="1" s="1"/>
  <c r="P49" i="2"/>
  <c r="P10" i="2"/>
  <c r="D226" i="1"/>
  <c r="D90" i="1"/>
  <c r="J200" i="1"/>
  <c r="J197" i="1" s="1"/>
  <c r="E200" i="1"/>
  <c r="M12" i="1"/>
  <c r="K203" i="1"/>
  <c r="K200" i="1"/>
  <c r="K197" i="1" s="1"/>
  <c r="F200" i="1"/>
  <c r="F197" i="1" s="1"/>
  <c r="G200" i="1"/>
  <c r="G197" i="1" s="1"/>
  <c r="H200" i="1"/>
  <c r="L233" i="1"/>
  <c r="L200" i="1"/>
  <c r="L197" i="1" s="1"/>
  <c r="I200" i="1"/>
  <c r="M200" i="1"/>
  <c r="M197" i="1" s="1"/>
  <c r="D45" i="1"/>
  <c r="H107" i="1"/>
  <c r="D110" i="1"/>
  <c r="Q19" i="2"/>
  <c r="R19" i="2" s="1"/>
  <c r="Q38" i="2"/>
  <c r="R38" i="2" s="1"/>
  <c r="E273" i="1"/>
  <c r="D276" i="1"/>
  <c r="Q25" i="2"/>
  <c r="R25" i="2" s="1"/>
  <c r="I152" i="1"/>
  <c r="D155" i="1"/>
  <c r="E62" i="1"/>
  <c r="D65" i="1"/>
  <c r="F228" i="1"/>
  <c r="D231" i="1"/>
  <c r="E243" i="1"/>
  <c r="D246" i="1"/>
  <c r="E248" i="1"/>
  <c r="D17" i="1"/>
  <c r="Q24" i="2"/>
  <c r="R24" i="2" s="1"/>
  <c r="E324" i="1"/>
  <c r="D327" i="1"/>
  <c r="E278" i="1"/>
  <c r="D281" i="1"/>
  <c r="E92" i="1"/>
  <c r="D92" i="1" s="1"/>
  <c r="D95" i="1"/>
  <c r="D107" i="1"/>
  <c r="Q27" i="2"/>
  <c r="R27" i="2" s="1"/>
  <c r="Q61" i="2"/>
  <c r="R61" i="2" s="1"/>
  <c r="I137" i="1"/>
  <c r="D140" i="1"/>
  <c r="Q54" i="2"/>
  <c r="D35" i="1"/>
  <c r="D30" i="1"/>
  <c r="E22" i="1"/>
  <c r="D25" i="1"/>
  <c r="F72" i="1"/>
  <c r="D72" i="1" s="1"/>
  <c r="D75" i="1"/>
  <c r="E238" i="1"/>
  <c r="D241" i="1"/>
  <c r="Q23" i="2"/>
  <c r="R23" i="2" s="1"/>
  <c r="D137" i="1"/>
  <c r="K157" i="1"/>
  <c r="D157" i="1" s="1"/>
  <c r="D160" i="1"/>
  <c r="E213" i="1"/>
  <c r="D213" i="1" s="1"/>
  <c r="D216" i="1"/>
  <c r="D80" i="1"/>
  <c r="E82" i="1"/>
  <c r="D82" i="1" s="1"/>
  <c r="D85" i="1"/>
  <c r="H102" i="1"/>
  <c r="D102" i="1" s="1"/>
  <c r="D105" i="1"/>
  <c r="Q31" i="2"/>
  <c r="R31" i="2" s="1"/>
  <c r="Q22" i="2"/>
  <c r="R22" i="2" s="1"/>
  <c r="Q57" i="2"/>
  <c r="R57" i="2" s="1"/>
  <c r="E258" i="1"/>
  <c r="D261" i="1"/>
  <c r="Q36" i="2"/>
  <c r="R36" i="2" s="1"/>
  <c r="E268" i="1"/>
  <c r="D271" i="1"/>
  <c r="Q64" i="2"/>
  <c r="M303" i="1" s="1"/>
  <c r="E15" i="1"/>
  <c r="D20" i="1"/>
  <c r="D57" i="1"/>
  <c r="D18" i="1"/>
  <c r="D211" i="1"/>
  <c r="Q32" i="2"/>
  <c r="R32" i="2" s="1"/>
  <c r="Q34" i="2"/>
  <c r="R34" i="2" s="1"/>
  <c r="E233" i="1"/>
  <c r="D236" i="1"/>
  <c r="F37" i="1"/>
  <c r="D37" i="1" s="1"/>
  <c r="D40" i="1"/>
  <c r="D112" i="1"/>
  <c r="Q30" i="2"/>
  <c r="R30" i="2" s="1"/>
  <c r="Q21" i="2"/>
  <c r="R21" i="2" s="1"/>
  <c r="E253" i="1"/>
  <c r="D256" i="1"/>
  <c r="D266" i="1"/>
  <c r="Q37" i="2"/>
  <c r="R37" i="2" s="1"/>
  <c r="I9" i="2"/>
  <c r="D319" i="1"/>
  <c r="M203" i="1"/>
  <c r="G203" i="1"/>
  <c r="F203" i="1"/>
  <c r="H203" i="1"/>
  <c r="I203" i="1"/>
  <c r="I202" i="1" s="1"/>
  <c r="L263" i="1"/>
  <c r="J203" i="1"/>
  <c r="J202" i="1" s="1"/>
  <c r="E203" i="1"/>
  <c r="L19" i="1"/>
  <c r="L16" i="1" s="1"/>
  <c r="L62" i="1"/>
  <c r="N13" i="1"/>
  <c r="J13" i="1"/>
  <c r="L318" i="1"/>
  <c r="N318" i="1"/>
  <c r="F248" i="1"/>
  <c r="L12" i="1"/>
  <c r="M318" i="1"/>
  <c r="L248" i="1"/>
  <c r="L13" i="1"/>
  <c r="G42" i="1"/>
  <c r="D42" i="1" s="1"/>
  <c r="F278" i="1"/>
  <c r="J15" i="1"/>
  <c r="I142" i="1"/>
  <c r="D142" i="1" s="1"/>
  <c r="I117" i="1"/>
  <c r="D117" i="1" s="1"/>
  <c r="F253" i="1"/>
  <c r="Q16" i="2"/>
  <c r="H16" i="2" s="1"/>
  <c r="E223" i="1"/>
  <c r="D223" i="1" s="1"/>
  <c r="G19" i="1"/>
  <c r="G16" i="1" s="1"/>
  <c r="Q53" i="2"/>
  <c r="N206" i="1"/>
  <c r="K208" i="1"/>
  <c r="G13" i="1"/>
  <c r="F243" i="1"/>
  <c r="E87" i="1"/>
  <c r="D87" i="1" s="1"/>
  <c r="K19" i="1"/>
  <c r="F13" i="1"/>
  <c r="I13" i="1"/>
  <c r="H52" i="1"/>
  <c r="D52" i="1" s="1"/>
  <c r="Q56" i="2"/>
  <c r="R56" i="2" s="1"/>
  <c r="F263" i="1"/>
  <c r="J152" i="1"/>
  <c r="F19" i="1"/>
  <c r="F16" i="1" s="1"/>
  <c r="F77" i="1"/>
  <c r="D77" i="1" s="1"/>
  <c r="E27" i="1"/>
  <c r="F238" i="1"/>
  <c r="H233" i="1"/>
  <c r="H199" i="1" s="1"/>
  <c r="H13" i="1" s="1"/>
  <c r="G97" i="1"/>
  <c r="D97" i="1" s="1"/>
  <c r="F273" i="1"/>
  <c r="M13" i="1"/>
  <c r="E32" i="1"/>
  <c r="I19" i="1"/>
  <c r="G218" i="1"/>
  <c r="D218" i="1" s="1"/>
  <c r="L22" i="1"/>
  <c r="N251" i="1"/>
  <c r="N248" i="1" s="1"/>
  <c r="Q18" i="2"/>
  <c r="R18" i="2" s="1"/>
  <c r="Q17" i="2"/>
  <c r="R17" i="2" s="1"/>
  <c r="F258" i="1"/>
  <c r="I122" i="1"/>
  <c r="D122" i="1" s="1"/>
  <c r="E263" i="1"/>
  <c r="Q73" i="2"/>
  <c r="M22" i="1"/>
  <c r="K12" i="1"/>
  <c r="K22" i="1"/>
  <c r="G47" i="1"/>
  <c r="D47" i="1" s="1"/>
  <c r="E67" i="1"/>
  <c r="D67" i="1" s="1"/>
  <c r="E208" i="1"/>
  <c r="E19" i="1"/>
  <c r="I22" i="1"/>
  <c r="H32" i="1"/>
  <c r="H19" i="1"/>
  <c r="J27" i="1"/>
  <c r="J19" i="1"/>
  <c r="N22" i="1"/>
  <c r="K13" i="1"/>
  <c r="M208" i="1"/>
  <c r="L203" i="1"/>
  <c r="G12" i="1"/>
  <c r="P72" i="2"/>
  <c r="I147" i="1"/>
  <c r="D147" i="1" s="1"/>
  <c r="I132" i="1"/>
  <c r="D132" i="1" s="1"/>
  <c r="R39" i="2"/>
  <c r="H39" i="2" s="1"/>
  <c r="G273" i="1"/>
  <c r="Q33" i="2"/>
  <c r="R33" i="2" s="1"/>
  <c r="Q60" i="2"/>
  <c r="R60" i="2" s="1"/>
  <c r="I127" i="1"/>
  <c r="D127" i="1" s="1"/>
  <c r="Q35" i="2"/>
  <c r="R35" i="2" s="1"/>
  <c r="F268" i="1"/>
  <c r="H17" i="2" l="1"/>
  <c r="H35" i="2"/>
  <c r="H57" i="2"/>
  <c r="H22" i="2"/>
  <c r="H30" i="2"/>
  <c r="P48" i="2"/>
  <c r="H27" i="2"/>
  <c r="H38" i="2"/>
  <c r="H37" i="2"/>
  <c r="H32" i="2"/>
  <c r="H34" i="2"/>
  <c r="H33" i="2"/>
  <c r="H36" i="2"/>
  <c r="H31" i="2"/>
  <c r="H60" i="2"/>
  <c r="H18" i="2"/>
  <c r="H19" i="2"/>
  <c r="H61" i="2"/>
  <c r="H23" i="2"/>
  <c r="N200" i="1"/>
  <c r="N197" i="1" s="1"/>
  <c r="Q49" i="2"/>
  <c r="D190" i="1"/>
  <c r="M202" i="1"/>
  <c r="Q10" i="2"/>
  <c r="E202" i="1"/>
  <c r="H202" i="1"/>
  <c r="F202" i="1"/>
  <c r="L202" i="1"/>
  <c r="D263" i="1"/>
  <c r="G202" i="1"/>
  <c r="K202" i="1"/>
  <c r="D206" i="1"/>
  <c r="Q48" i="2"/>
  <c r="D152" i="1"/>
  <c r="D228" i="1"/>
  <c r="D32" i="1"/>
  <c r="D253" i="1"/>
  <c r="D278" i="1"/>
  <c r="D12" i="1"/>
  <c r="D208" i="1"/>
  <c r="E199" i="1"/>
  <c r="E197" i="1" s="1"/>
  <c r="D233" i="1"/>
  <c r="D268" i="1"/>
  <c r="D258" i="1"/>
  <c r="E318" i="1"/>
  <c r="D324" i="1"/>
  <c r="D318" i="1" s="1"/>
  <c r="D251" i="1"/>
  <c r="D19" i="1"/>
  <c r="R64" i="2"/>
  <c r="H64" i="2" s="1"/>
  <c r="D22" i="1"/>
  <c r="D238" i="1"/>
  <c r="D248" i="1"/>
  <c r="D62" i="1"/>
  <c r="D27" i="1"/>
  <c r="D15" i="1"/>
  <c r="R54" i="2"/>
  <c r="H54" i="2" s="1"/>
  <c r="D243" i="1"/>
  <c r="D273" i="1"/>
  <c r="P9" i="2"/>
  <c r="R53" i="2"/>
  <c r="H53" i="2" s="1"/>
  <c r="G14" i="1"/>
  <c r="G11" i="1" s="1"/>
  <c r="K14" i="1"/>
  <c r="K11" i="1" s="1"/>
  <c r="H197" i="1"/>
  <c r="F14" i="1"/>
  <c r="F11" i="1" s="1"/>
  <c r="N16" i="1"/>
  <c r="I197" i="1"/>
  <c r="E14" i="1"/>
  <c r="E16" i="1"/>
  <c r="M14" i="1"/>
  <c r="M11" i="1" s="1"/>
  <c r="Q72" i="2"/>
  <c r="R73" i="2"/>
  <c r="H73" i="2" s="1"/>
  <c r="L14" i="1"/>
  <c r="L11" i="1" s="1"/>
  <c r="I16" i="1"/>
  <c r="I14" i="1"/>
  <c r="I11" i="1" s="1"/>
  <c r="J14" i="1"/>
  <c r="J11" i="1" s="1"/>
  <c r="J16" i="1"/>
  <c r="H16" i="1"/>
  <c r="H14" i="1"/>
  <c r="H11" i="1" s="1"/>
  <c r="K16" i="1"/>
  <c r="L185" i="1" l="1"/>
  <c r="H72" i="2"/>
  <c r="R49" i="2"/>
  <c r="R48" i="2" s="1"/>
  <c r="H48" i="2" s="1"/>
  <c r="R10" i="2"/>
  <c r="H10" i="2" s="1"/>
  <c r="D21" i="1"/>
  <c r="D16" i="1"/>
  <c r="E13" i="1"/>
  <c r="D13" i="1" s="1"/>
  <c r="D199" i="1"/>
  <c r="D200" i="1"/>
  <c r="Q9" i="2"/>
  <c r="D197" i="1"/>
  <c r="N14" i="1"/>
  <c r="N11" i="1" s="1"/>
  <c r="R72" i="2"/>
  <c r="H49" i="2" l="1"/>
  <c r="L182" i="1"/>
  <c r="D182" i="1" s="1"/>
  <c r="D185" i="1"/>
  <c r="N303" i="1"/>
  <c r="N202" i="1" s="1"/>
  <c r="E11" i="1"/>
  <c r="R9" i="2"/>
  <c r="D203" i="1"/>
  <c r="D14" i="1"/>
  <c r="D11" i="1" s="1"/>
  <c r="H9" i="2" l="1"/>
  <c r="H11" i="2"/>
  <c r="D306" i="1" l="1"/>
  <c r="D202" i="1" l="1"/>
  <c r="D303" i="1"/>
</calcChain>
</file>

<file path=xl/sharedStrings.xml><?xml version="1.0" encoding="utf-8"?>
<sst xmlns="http://schemas.openxmlformats.org/spreadsheetml/2006/main" count="878" uniqueCount="264">
  <si>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</si>
  <si>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</si>
  <si>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</si>
  <si>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</si>
  <si>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</si>
  <si>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</si>
  <si>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</si>
  <si>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</si>
  <si>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</si>
  <si>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</si>
  <si>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</si>
  <si>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</si>
  <si>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</si>
  <si>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</si>
  <si>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</si>
  <si>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</si>
  <si>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</si>
  <si>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</si>
  <si>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</si>
  <si>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</si>
  <si>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</si>
  <si>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</si>
  <si>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</si>
  <si>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</si>
  <si>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</si>
  <si>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</si>
  <si>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</si>
  <si>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</si>
  <si>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</si>
  <si>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</si>
  <si>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</si>
  <si>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</si>
  <si>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</si>
  <si>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</si>
  <si>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</si>
  <si>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</si>
  <si>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</si>
  <si>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</si>
  <si>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</si>
  <si>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</si>
  <si>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</si>
  <si>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</si>
  <si>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</si>
  <si>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</si>
  <si>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</si>
  <si>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</si>
  <si>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</si>
  <si>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</si>
  <si>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</si>
  <si>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</si>
  <si>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</si>
  <si>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</si>
  <si>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</si>
  <si>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</si>
  <si>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</si>
  <si>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</si>
  <si>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</si>
  <si>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</si>
  <si>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</si>
  <si>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</si>
  <si>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</si>
  <si>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</si>
  <si>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</si>
  <si>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</si>
  <si>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</si>
  <si>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</si>
  <si>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</si>
  <si>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</si>
  <si>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</si>
  <si>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</si>
  <si>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</si>
  <si>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</si>
  <si>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</si>
  <si>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</si>
  <si>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</si>
  <si>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</si>
  <si>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</si>
  <si>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</si>
  <si>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</si>
  <si>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</si>
  <si>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</si>
  <si>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</si>
  <si>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</si>
  <si>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</si>
  <si>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</si>
  <si>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</si>
  <si>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</si>
  <si>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</si>
  <si>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</si>
  <si>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</si>
  <si>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</si>
  <si>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</si>
  <si>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</si>
  <si>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</si>
  <si>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</si>
  <si>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</si>
  <si>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</si>
  <si>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</si>
  <si>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</si>
  <si>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</si>
  <si>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</si>
  <si>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</si>
  <si>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</si>
  <si>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</si>
  <si>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</si>
  <si>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</si>
  <si>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</si>
  <si>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</si>
  <si>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</si>
  <si>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</si>
  <si>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</si>
  <si>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</si>
  <si>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</si>
  <si>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</si>
  <si>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</si>
  <si>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</si>
  <si>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</si>
  <si>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</si>
  <si>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</si>
  <si>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</si>
  <si>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</si>
  <si>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</si>
  <si>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</si>
  <si>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</si>
  <si>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</si>
  <si>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</si>
  <si>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</si>
  <si>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</si>
  <si>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</si>
  <si>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</si>
  <si>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</si>
  <si>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</si>
  <si>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</si>
  <si>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</si>
  <si>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</si>
  <si>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</si>
  <si>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</si>
  <si>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</si>
  <si>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</si>
  <si>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</si>
  <si>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</si>
  <si>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</si>
  <si>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</si>
  <si>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</si>
  <si>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</si>
  <si>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</si>
  <si>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</si>
  <si>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</si>
  <si>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</si>
  <si>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</si>
  <si>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</si>
  <si>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</si>
  <si>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</si>
  <si>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</si>
  <si>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</si>
  <si>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</si>
  <si>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</si>
  <si>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</si>
  <si>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</si>
  <si>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</si>
  <si>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</si>
  <si>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</si>
  <si>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</si>
  <si>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</si>
  <si>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</si>
  <si>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</si>
  <si>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</si>
  <si>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</si>
  <si>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</si>
  <si>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</si>
  <si>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</si>
  <si>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</si>
  <si>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</si>
  <si>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</si>
  <si>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</si>
  <si>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</si>
  <si>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</si>
  <si>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</si>
  <si>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</si>
  <si>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</si>
  <si>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</si>
  <si>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</si>
  <si>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</si>
  <si>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</si>
  <si>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</si>
  <si>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</si>
  <si>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</si>
  <si>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</si>
  <si>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</si>
  <si>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</si>
  <si>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</si>
  <si>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</si>
  <si>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</si>
  <si>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</si>
  <si>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</si>
  <si>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</si>
  <si>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</si>
  <si>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</si>
  <si>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</si>
  <si>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</si>
  <si>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</si>
  <si>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</si>
  <si>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</si>
  <si>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</si>
  <si>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</si>
  <si>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</si>
  <si>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</si>
  <si>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</si>
  <si>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</si>
  <si>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</si>
  <si>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</si>
  <si>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</si>
  <si>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</si>
  <si>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</si>
  <si>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</si>
  <si>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</si>
  <si>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</si>
  <si>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</si>
  <si>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</si>
  <si>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</si>
  <si>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</si>
  <si>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</si>
  <si>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</si>
  <si>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</si>
  <si>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</si>
  <si>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</si>
  <si>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</si>
  <si>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</si>
  <si>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</si>
  <si>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</si>
  <si>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</si>
  <si>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</si>
  <si>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</si>
  <si>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</si>
  <si>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</si>
  <si>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</si>
  <si>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</si>
  <si>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</si>
  <si>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</si>
  <si>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</si>
  <si>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</si>
  <si>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</si>
  <si>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</si>
  <si>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</si>
  <si>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</si>
  <si>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</si>
  <si>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</si>
  <si>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</si>
  <si>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 xml:space="preserve">5220105110&lt; **&gt;;  </t>
  </si>
  <si>
    <t>Мероприятия по озеленению территории города за счет экологических платежей</t>
  </si>
  <si>
    <t>52.2.00.00000</t>
  </si>
  <si>
    <t>2.1.21.</t>
  </si>
  <si>
    <t>2.1.22.</t>
  </si>
  <si>
    <t>52.2.01.05126</t>
  </si>
  <si>
    <t>52.2.01.05641</t>
  </si>
  <si>
    <t>Мероприятия направленные на выявление объектов накопленного вреда окружающей среде за счет экологических платежей</t>
  </si>
  <si>
    <t>1.1.34.</t>
  </si>
  <si>
    <t>52.1.01.05134</t>
  </si>
  <si>
    <t>Мероприятия в части затрат, связанных с благоустройством и содержанием общественных территорий, мест (площадок) накопления отходов потребления города Свободного</t>
  </si>
  <si>
    <t>1.1.35.</t>
  </si>
  <si>
    <t>Выполнение работ по выравниванию земельных участков для новых захоронений на кладбище 3 км</t>
  </si>
  <si>
    <t>52.1.01.05621</t>
  </si>
  <si>
    <t>от 26.12.2024 г.  № 1987</t>
  </si>
  <si>
    <t>от 26.12.20242024 г. № 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</si>
</sst>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4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right" vertical="center" indent="1"/>
    </xf>
    <xf numFmtId="0" fontId="11" fillId="5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164" fontId="16" fillId="6" borderId="1" xfId="0" applyNumberFormat="1" applyFont="1" applyFill="1" applyBorder="1" applyAlignment="1">
      <alignment horizontal="right" vertical="center" wrapText="1" indent="1"/>
    </xf>
    <xf numFmtId="0" fontId="9" fillId="6" borderId="0" xfId="0" applyFont="1" applyFill="1"/>
    <xf numFmtId="164" fontId="16" fillId="6" borderId="1" xfId="0" applyNumberFormat="1" applyFont="1" applyFill="1" applyBorder="1" applyAlignment="1">
      <alignment horizontal="right" vertical="center" indent="1"/>
    </xf>
    <xf numFmtId="16" fontId="16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6" borderId="0" xfId="0" applyFont="1" applyFill="1"/>
    <xf numFmtId="0" fontId="5" fillId="6" borderId="1" xfId="0" applyFont="1" applyFill="1" applyBorder="1" applyAlignment="1">
      <alignment horizontal="left" vertical="center" wrapText="1"/>
    </xf>
    <xf numFmtId="0" fontId="0" fillId="6" borderId="0" xfId="0" applyFill="1"/>
    <xf numFmtId="0" fontId="19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/>
    <xf numFmtId="0" fontId="9" fillId="6" borderId="1" xfId="0" applyFont="1" applyFill="1" applyBorder="1"/>
    <xf numFmtId="0" fontId="18" fillId="6" borderId="1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inden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21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9" fillId="6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3" borderId="0" xfId="0" applyFont="1" applyFill="1"/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6" fontId="16" fillId="6" borderId="3" xfId="0" applyNumberFormat="1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wrapText="1" indent="1"/>
    </xf>
    <xf numFmtId="0" fontId="16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/>
    <xf numFmtId="164" fontId="20" fillId="6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0" fontId="16" fillId="6" borderId="1" xfId="0" applyFont="1" applyFill="1" applyBorder="1" applyAlignment="1">
      <alignment horizontal="center" vertical="top" wrapText="1"/>
    </xf>
    <xf numFmtId="0" fontId="1" fillId="2" borderId="0" xfId="0" applyFont="1" applyFill="1" applyAlignment="1"/>
    <xf numFmtId="0" fontId="9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0" fontId="9" fillId="6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3" fillId="7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5" fillId="6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4F7"/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6"/>
  <sheetViews>
    <sheetView tabSelected="1" zoomScale="90" zoomScaleNormal="90" zoomScaleSheetLayoutView="100" workbookViewId="0">
      <pane xSplit="7" ySplit="8" topLeftCell="H30" activePane="bottomRight" state="frozen"/>
      <selection pane="topRight" activeCell="H1" sqref="H1"/>
      <selection pane="bottomLeft" activeCell="A7" sqref="A7"/>
      <selection pane="bottomRight" activeCell="N4" sqref="N4:R4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28" customWidth="1"/>
    <col min="16" max="16" width="13.28515625" style="16" customWidth="1"/>
    <col min="17" max="17" width="13.85546875" style="16" customWidth="1"/>
    <col min="18" max="18" width="14.5703125" style="9" customWidth="1"/>
    <col min="19" max="19" width="16.140625" style="9" bestFit="1" customWidth="1"/>
    <col min="20" max="16384" width="9.140625" style="9"/>
  </cols>
  <sheetData>
    <row r="1" spans="1:19" x14ac:dyDescent="0.25">
      <c r="K1" s="9"/>
      <c r="L1" s="9"/>
      <c r="M1" s="9"/>
      <c r="N1" s="99" t="s">
        <v>40</v>
      </c>
      <c r="O1" s="99"/>
      <c r="P1" s="99"/>
      <c r="Q1" s="99"/>
      <c r="R1" s="99"/>
    </row>
    <row r="2" spans="1:19" x14ac:dyDescent="0.25">
      <c r="K2" s="99" t="s">
        <v>247</v>
      </c>
      <c r="L2" s="99"/>
      <c r="M2" s="99"/>
      <c r="N2" s="99"/>
      <c r="O2" s="99"/>
      <c r="P2" s="99"/>
      <c r="Q2" s="99"/>
      <c r="R2" s="99"/>
    </row>
    <row r="3" spans="1:19" x14ac:dyDescent="0.25">
      <c r="G3" s="9" t="s">
        <v>228</v>
      </c>
      <c r="H3" s="9"/>
      <c r="I3" s="9"/>
      <c r="J3" s="9"/>
      <c r="K3" s="9"/>
      <c r="L3" s="9"/>
      <c r="M3" s="9"/>
      <c r="N3" s="9"/>
      <c r="O3" s="99" t="s">
        <v>242</v>
      </c>
      <c r="P3" s="99"/>
      <c r="Q3" s="99"/>
      <c r="R3" s="99"/>
    </row>
    <row r="4" spans="1:19" x14ac:dyDescent="0.25">
      <c r="G4" s="79"/>
      <c r="H4" s="79"/>
      <c r="I4" s="79"/>
      <c r="J4" s="79"/>
      <c r="K4" s="79"/>
      <c r="L4" s="79"/>
      <c r="M4" s="79"/>
      <c r="N4" s="99" t="s">
        <v>263</v>
      </c>
      <c r="O4" s="99"/>
      <c r="P4" s="99"/>
      <c r="Q4" s="99"/>
      <c r="R4" s="99"/>
    </row>
    <row r="5" spans="1:19" ht="44.25" customHeight="1" x14ac:dyDescent="0.25">
      <c r="A5" s="94" t="s">
        <v>117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</row>
    <row r="6" spans="1:19" s="11" customFormat="1" ht="15" customHeight="1" x14ac:dyDescent="0.25">
      <c r="A6" s="93" t="s">
        <v>0</v>
      </c>
      <c r="B6" s="93" t="s">
        <v>192</v>
      </c>
      <c r="C6" s="93" t="s">
        <v>18</v>
      </c>
      <c r="D6" s="93" t="s">
        <v>19</v>
      </c>
      <c r="E6" s="93"/>
      <c r="F6" s="93"/>
      <c r="G6" s="93"/>
      <c r="H6" s="93" t="s">
        <v>20</v>
      </c>
      <c r="I6" s="93"/>
      <c r="J6" s="93"/>
      <c r="K6" s="93"/>
      <c r="L6" s="93"/>
      <c r="M6" s="93"/>
      <c r="N6" s="93"/>
      <c r="O6" s="93"/>
      <c r="P6" s="93"/>
      <c r="Q6" s="93"/>
      <c r="R6" s="93"/>
    </row>
    <row r="7" spans="1:19" s="11" customFormat="1" x14ac:dyDescent="0.25">
      <c r="A7" s="93"/>
      <c r="B7" s="93"/>
      <c r="C7" s="93"/>
      <c r="D7" s="93" t="s">
        <v>21</v>
      </c>
      <c r="E7" s="93" t="s">
        <v>22</v>
      </c>
      <c r="F7" s="93" t="s">
        <v>42</v>
      </c>
      <c r="G7" s="93" t="s">
        <v>23</v>
      </c>
      <c r="H7" s="93" t="s">
        <v>3</v>
      </c>
      <c r="I7" s="93" t="s">
        <v>4</v>
      </c>
      <c r="J7" s="93" t="s">
        <v>5</v>
      </c>
      <c r="K7" s="93" t="s">
        <v>6</v>
      </c>
      <c r="L7" s="93" t="s">
        <v>7</v>
      </c>
      <c r="M7" s="95" t="s">
        <v>8</v>
      </c>
      <c r="N7" s="93" t="s">
        <v>9</v>
      </c>
      <c r="O7" s="93" t="s">
        <v>106</v>
      </c>
      <c r="P7" s="95" t="s">
        <v>107</v>
      </c>
      <c r="Q7" s="95" t="s">
        <v>108</v>
      </c>
      <c r="R7" s="98" t="s">
        <v>109</v>
      </c>
    </row>
    <row r="8" spans="1:19" s="11" customFormat="1" ht="45.4" customHeight="1" x14ac:dyDescent="0.25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5"/>
      <c r="N8" s="93"/>
      <c r="O8" s="93"/>
      <c r="P8" s="95"/>
      <c r="Q8" s="95"/>
      <c r="R8" s="98"/>
    </row>
    <row r="9" spans="1:19" s="10" customFormat="1" ht="161.85" customHeight="1" x14ac:dyDescent="0.2">
      <c r="A9" s="34"/>
      <c r="B9" s="35" t="s">
        <v>193</v>
      </c>
      <c r="C9" s="38" t="s">
        <v>208</v>
      </c>
      <c r="D9" s="39" t="s">
        <v>98</v>
      </c>
      <c r="E9" s="39" t="s">
        <v>99</v>
      </c>
      <c r="F9" s="34" t="s">
        <v>94</v>
      </c>
      <c r="G9" s="34"/>
      <c r="H9" s="36">
        <f>SUM(I9:R9)</f>
        <v>733381.90919000003</v>
      </c>
      <c r="I9" s="36">
        <f t="shared" ref="I9:R9" si="0">SUM(I10+I49)</f>
        <v>13242.373</v>
      </c>
      <c r="J9" s="36">
        <f t="shared" si="0"/>
        <v>11531.616</v>
      </c>
      <c r="K9" s="36">
        <f t="shared" si="0"/>
        <v>14088.577999999998</v>
      </c>
      <c r="L9" s="36">
        <f t="shared" si="0"/>
        <v>18178.413</v>
      </c>
      <c r="M9" s="36">
        <f t="shared" si="0"/>
        <v>90929.914000000004</v>
      </c>
      <c r="N9" s="36">
        <f t="shared" si="0"/>
        <v>113252.311</v>
      </c>
      <c r="O9" s="36">
        <f t="shared" si="0"/>
        <v>108145.21699999999</v>
      </c>
      <c r="P9" s="36">
        <f t="shared" si="0"/>
        <v>104491.98913999999</v>
      </c>
      <c r="Q9" s="36">
        <f t="shared" si="0"/>
        <v>115441.12289000001</v>
      </c>
      <c r="R9" s="36">
        <f t="shared" si="0"/>
        <v>144080.37516</v>
      </c>
    </row>
    <row r="10" spans="1:19" s="10" customFormat="1" ht="28.5" x14ac:dyDescent="0.2">
      <c r="A10" s="31">
        <v>1</v>
      </c>
      <c r="B10" s="37" t="s">
        <v>97</v>
      </c>
      <c r="C10" s="32" t="s">
        <v>27</v>
      </c>
      <c r="D10" s="40" t="s">
        <v>98</v>
      </c>
      <c r="E10" s="40" t="s">
        <v>99</v>
      </c>
      <c r="F10" s="31" t="s">
        <v>93</v>
      </c>
      <c r="G10" s="31"/>
      <c r="H10" s="33">
        <f>I10+J10+K10+L10+M10+N10+O10+P10+Q10+R10</f>
        <v>531395.23715000006</v>
      </c>
      <c r="I10" s="33">
        <f>I11</f>
        <v>8379.384</v>
      </c>
      <c r="J10" s="33">
        <f t="shared" ref="J10:R10" si="1">J11</f>
        <v>9495.4259999999995</v>
      </c>
      <c r="K10" s="33">
        <f t="shared" si="1"/>
        <v>12061.378999999997</v>
      </c>
      <c r="L10" s="33">
        <f t="shared" si="1"/>
        <v>14869.834000000001</v>
      </c>
      <c r="M10" s="33">
        <f t="shared" si="1"/>
        <v>80500.657000000007</v>
      </c>
      <c r="N10" s="33">
        <f t="shared" si="1"/>
        <v>91678.612999999998</v>
      </c>
      <c r="O10" s="33">
        <f>O11</f>
        <v>72791.11099999999</v>
      </c>
      <c r="P10" s="33">
        <f>P11</f>
        <v>63516.034540000001</v>
      </c>
      <c r="Q10" s="87">
        <f>Q11</f>
        <v>83026.519160000011</v>
      </c>
      <c r="R10" s="33">
        <f t="shared" si="1"/>
        <v>95076.279450000002</v>
      </c>
      <c r="S10" s="85"/>
    </row>
    <row r="11" spans="1:19" s="10" customFormat="1" ht="51.75" x14ac:dyDescent="0.2">
      <c r="A11" s="31" t="s">
        <v>14</v>
      </c>
      <c r="B11" s="32" t="s">
        <v>161</v>
      </c>
      <c r="C11" s="32" t="s">
        <v>24</v>
      </c>
      <c r="D11" s="40" t="s">
        <v>98</v>
      </c>
      <c r="E11" s="40" t="s">
        <v>99</v>
      </c>
      <c r="F11" s="31" t="s">
        <v>92</v>
      </c>
      <c r="G11" s="31"/>
      <c r="H11" s="33">
        <f>H12+H13+H14+H15+H16+H17+H19+H20+H21+H22+H23+H24+H25+H26+H27+H18+H28+H29+H30+H31+H32+H33+H34+H35+H36+H37+H38+H39+H40+H41+H42+H43+H44+H45</f>
        <v>520312.65239999996</v>
      </c>
      <c r="I11" s="33">
        <f>SUM(I12:I47)</f>
        <v>8379.384</v>
      </c>
      <c r="J11" s="33">
        <f t="shared" ref="J11:R11" si="2">SUM(J12:J47)</f>
        <v>9495.4259999999995</v>
      </c>
      <c r="K11" s="33">
        <f t="shared" si="2"/>
        <v>12061.378999999997</v>
      </c>
      <c r="L11" s="33">
        <f t="shared" si="2"/>
        <v>14869.834000000001</v>
      </c>
      <c r="M11" s="33">
        <f t="shared" si="2"/>
        <v>80500.657000000007</v>
      </c>
      <c r="N11" s="33">
        <f t="shared" si="2"/>
        <v>91678.612999999998</v>
      </c>
      <c r="O11" s="33">
        <f t="shared" si="2"/>
        <v>72791.11099999999</v>
      </c>
      <c r="P11" s="33">
        <f t="shared" si="2"/>
        <v>63516.034540000001</v>
      </c>
      <c r="Q11" s="33">
        <f t="shared" si="2"/>
        <v>83026.519160000011</v>
      </c>
      <c r="R11" s="33">
        <f t="shared" si="2"/>
        <v>95076.279450000002</v>
      </c>
    </row>
    <row r="12" spans="1:19" s="47" customFormat="1" ht="25.5" x14ac:dyDescent="0.25">
      <c r="A12" s="42" t="s">
        <v>29</v>
      </c>
      <c r="B12" s="43" t="s">
        <v>183</v>
      </c>
      <c r="C12" s="43" t="s">
        <v>27</v>
      </c>
      <c r="D12" s="44" t="s">
        <v>48</v>
      </c>
      <c r="E12" s="44" t="s">
        <v>81</v>
      </c>
      <c r="F12" s="42" t="s">
        <v>91</v>
      </c>
      <c r="G12" s="42"/>
      <c r="H12" s="45">
        <f>I12+J12+K12+L12+M12+N12+O12+P12+Q12+R12</f>
        <v>74189.221079999988</v>
      </c>
      <c r="I12" s="46">
        <v>3000</v>
      </c>
      <c r="J12" s="46">
        <v>3300</v>
      </c>
      <c r="K12" s="46">
        <v>4491.1629999999996</v>
      </c>
      <c r="L12" s="46">
        <v>4500</v>
      </c>
      <c r="M12" s="46">
        <v>7093.7</v>
      </c>
      <c r="N12" s="46">
        <v>7701.98</v>
      </c>
      <c r="O12" s="46">
        <v>9379</v>
      </c>
      <c r="P12" s="81">
        <v>9747.6236599999993</v>
      </c>
      <c r="Q12" s="46">
        <v>12575.754419999999</v>
      </c>
      <c r="R12" s="46">
        <v>12400</v>
      </c>
    </row>
    <row r="13" spans="1:19" s="47" customFormat="1" ht="25.5" x14ac:dyDescent="0.25">
      <c r="A13" s="42" t="s">
        <v>30</v>
      </c>
      <c r="B13" s="43" t="s">
        <v>163</v>
      </c>
      <c r="C13" s="43" t="s">
        <v>112</v>
      </c>
      <c r="D13" s="44" t="s">
        <v>49</v>
      </c>
      <c r="E13" s="44" t="s">
        <v>81</v>
      </c>
      <c r="F13" s="42" t="s">
        <v>90</v>
      </c>
      <c r="G13" s="42"/>
      <c r="H13" s="45">
        <f t="shared" ref="H13:H46" si="3">I13+J13+K13+L13+M13+N13+O13+P13+Q13+R13</f>
        <v>64573.377990000001</v>
      </c>
      <c r="I13" s="48">
        <v>1000</v>
      </c>
      <c r="J13" s="48">
        <v>2000</v>
      </c>
      <c r="K13" s="48">
        <v>1000</v>
      </c>
      <c r="L13" s="48">
        <v>1484.9590000000001</v>
      </c>
      <c r="M13" s="48">
        <v>18243.894</v>
      </c>
      <c r="N13" s="48">
        <v>20537.625</v>
      </c>
      <c r="O13" s="48">
        <v>7578.2330000000002</v>
      </c>
      <c r="P13" s="65">
        <v>2807.9238799999998</v>
      </c>
      <c r="Q13" s="46">
        <v>2817.5999299999999</v>
      </c>
      <c r="R13" s="46">
        <v>7103.14318</v>
      </c>
    </row>
    <row r="14" spans="1:19" s="67" customFormat="1" ht="25.5" x14ac:dyDescent="0.25">
      <c r="A14" s="64" t="s">
        <v>31</v>
      </c>
      <c r="B14" s="57" t="s">
        <v>28</v>
      </c>
      <c r="C14" s="57" t="s">
        <v>27</v>
      </c>
      <c r="D14" s="66" t="s">
        <v>48</v>
      </c>
      <c r="E14" s="66" t="s">
        <v>81</v>
      </c>
      <c r="F14" s="64" t="s">
        <v>89</v>
      </c>
      <c r="G14" s="64"/>
      <c r="H14" s="45">
        <f t="shared" si="3"/>
        <v>179580.23500999997</v>
      </c>
      <c r="I14" s="65">
        <v>3514.81</v>
      </c>
      <c r="J14" s="65">
        <v>3015.8209999999999</v>
      </c>
      <c r="K14" s="65">
        <v>1552.154</v>
      </c>
      <c r="L14" s="65">
        <v>3563.087</v>
      </c>
      <c r="M14" s="65">
        <v>14056.297</v>
      </c>
      <c r="N14" s="65">
        <v>44649.07</v>
      </c>
      <c r="O14" s="65">
        <v>31197.547999999999</v>
      </c>
      <c r="P14" s="65">
        <v>30582.972000000002</v>
      </c>
      <c r="Q14" s="46">
        <v>27782.713080000001</v>
      </c>
      <c r="R14" s="46">
        <v>19665.762930000001</v>
      </c>
      <c r="S14" s="86"/>
    </row>
    <row r="15" spans="1:19" s="47" customFormat="1" ht="38.25" x14ac:dyDescent="0.25">
      <c r="A15" s="42" t="s">
        <v>32</v>
      </c>
      <c r="B15" s="43" t="s">
        <v>202</v>
      </c>
      <c r="C15" s="43" t="s">
        <v>27</v>
      </c>
      <c r="D15" s="44" t="s">
        <v>48</v>
      </c>
      <c r="E15" s="44" t="s">
        <v>81</v>
      </c>
      <c r="F15" s="42" t="s">
        <v>88</v>
      </c>
      <c r="G15" s="42"/>
      <c r="H15" s="45">
        <f t="shared" si="3"/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0</v>
      </c>
      <c r="Q15" s="46">
        <v>0</v>
      </c>
      <c r="R15" s="46">
        <f t="shared" ref="Q15:R32" si="4">ROUND(Q15*14243.4/13964.1,0)</f>
        <v>0</v>
      </c>
    </row>
    <row r="16" spans="1:19" s="47" customFormat="1" ht="25.5" x14ac:dyDescent="0.25">
      <c r="A16" s="42" t="s">
        <v>33</v>
      </c>
      <c r="B16" s="43" t="s">
        <v>60</v>
      </c>
      <c r="C16" s="43" t="s">
        <v>27</v>
      </c>
      <c r="D16" s="44" t="s">
        <v>48</v>
      </c>
      <c r="E16" s="44" t="s">
        <v>81</v>
      </c>
      <c r="F16" s="42" t="s">
        <v>87</v>
      </c>
      <c r="G16" s="42"/>
      <c r="H16" s="45">
        <f t="shared" si="3"/>
        <v>1025.6099999999999</v>
      </c>
      <c r="I16" s="48">
        <v>0</v>
      </c>
      <c r="J16" s="48">
        <v>0</v>
      </c>
      <c r="K16" s="48">
        <v>1025.6099999999999</v>
      </c>
      <c r="L16" s="48">
        <v>0</v>
      </c>
      <c r="M16" s="48">
        <v>0</v>
      </c>
      <c r="N16" s="48">
        <v>0</v>
      </c>
      <c r="O16" s="48">
        <v>0</v>
      </c>
      <c r="P16" s="46">
        <f t="shared" ref="P16:P32" si="5">ROUND(O16*13964.1/13690.3,0)</f>
        <v>0</v>
      </c>
      <c r="Q16" s="46">
        <f t="shared" si="4"/>
        <v>0</v>
      </c>
      <c r="R16" s="46">
        <v>0</v>
      </c>
    </row>
    <row r="17" spans="1:18" s="47" customFormat="1" ht="25.5" x14ac:dyDescent="0.25">
      <c r="A17" s="42" t="s">
        <v>34</v>
      </c>
      <c r="B17" s="43" t="s">
        <v>60</v>
      </c>
      <c r="C17" s="43" t="s">
        <v>57</v>
      </c>
      <c r="D17" s="44" t="s">
        <v>58</v>
      </c>
      <c r="E17" s="44" t="s">
        <v>81</v>
      </c>
      <c r="F17" s="42">
        <v>5210100010</v>
      </c>
      <c r="G17" s="42"/>
      <c r="H17" s="45">
        <f t="shared" si="3"/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f t="shared" si="5"/>
        <v>0</v>
      </c>
      <c r="Q17" s="46">
        <f t="shared" si="4"/>
        <v>0</v>
      </c>
      <c r="R17" s="46">
        <f t="shared" si="4"/>
        <v>0</v>
      </c>
    </row>
    <row r="18" spans="1:18" s="47" customFormat="1" ht="38.25" x14ac:dyDescent="0.25">
      <c r="A18" s="42" t="s">
        <v>172</v>
      </c>
      <c r="B18" s="43" t="s">
        <v>104</v>
      </c>
      <c r="C18" s="43" t="s">
        <v>27</v>
      </c>
      <c r="D18" s="44" t="s">
        <v>48</v>
      </c>
      <c r="E18" s="44" t="s">
        <v>81</v>
      </c>
      <c r="F18" s="42">
        <v>5210100011</v>
      </c>
      <c r="G18" s="42"/>
      <c r="H18" s="45">
        <f t="shared" si="3"/>
        <v>240</v>
      </c>
      <c r="I18" s="48">
        <v>0</v>
      </c>
      <c r="J18" s="48">
        <v>0</v>
      </c>
      <c r="K18" s="48">
        <v>0</v>
      </c>
      <c r="L18" s="48">
        <v>240</v>
      </c>
      <c r="M18" s="48">
        <v>0</v>
      </c>
      <c r="N18" s="48">
        <v>0</v>
      </c>
      <c r="O18" s="48">
        <v>0</v>
      </c>
      <c r="P18" s="46">
        <f t="shared" si="5"/>
        <v>0</v>
      </c>
      <c r="Q18" s="46">
        <f t="shared" si="4"/>
        <v>0</v>
      </c>
      <c r="R18" s="46">
        <f t="shared" si="4"/>
        <v>0</v>
      </c>
    </row>
    <row r="19" spans="1:18" s="47" customFormat="1" ht="19.5" customHeight="1" x14ac:dyDescent="0.25">
      <c r="A19" s="42" t="s">
        <v>35</v>
      </c>
      <c r="B19" s="43" t="s">
        <v>15</v>
      </c>
      <c r="C19" s="43" t="s">
        <v>27</v>
      </c>
      <c r="D19" s="44" t="s">
        <v>48</v>
      </c>
      <c r="E19" s="44"/>
      <c r="F19" s="42" t="s">
        <v>24</v>
      </c>
      <c r="G19" s="42"/>
      <c r="H19" s="45">
        <f t="shared" si="3"/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f t="shared" si="5"/>
        <v>0</v>
      </c>
      <c r="Q19" s="46">
        <f t="shared" si="4"/>
        <v>0</v>
      </c>
      <c r="R19" s="46">
        <f t="shared" si="4"/>
        <v>0</v>
      </c>
    </row>
    <row r="20" spans="1:18" s="47" customFormat="1" ht="25.5" x14ac:dyDescent="0.25">
      <c r="A20" s="49" t="s">
        <v>36</v>
      </c>
      <c r="B20" s="43" t="s">
        <v>66</v>
      </c>
      <c r="C20" s="43" t="s">
        <v>52</v>
      </c>
      <c r="D20" s="44" t="s">
        <v>48</v>
      </c>
      <c r="E20" s="44" t="s">
        <v>81</v>
      </c>
      <c r="F20" s="42" t="s">
        <v>67</v>
      </c>
      <c r="G20" s="42"/>
      <c r="H20" s="45">
        <f t="shared" si="3"/>
        <v>4021.94499</v>
      </c>
      <c r="I20" s="48">
        <v>445.608</v>
      </c>
      <c r="J20" s="48">
        <v>0</v>
      </c>
      <c r="K20" s="48">
        <v>583.06600000000003</v>
      </c>
      <c r="L20" s="48">
        <v>595.84900000000005</v>
      </c>
      <c r="M20" s="48">
        <v>600.76300000000003</v>
      </c>
      <c r="N20" s="48">
        <v>0</v>
      </c>
      <c r="O20" s="48">
        <v>599.64300000000003</v>
      </c>
      <c r="P20" s="46">
        <v>597.51499999999999</v>
      </c>
      <c r="Q20" s="46">
        <v>599.50099</v>
      </c>
      <c r="R20" s="21">
        <v>0</v>
      </c>
    </row>
    <row r="21" spans="1:18" s="47" customFormat="1" ht="25.5" x14ac:dyDescent="0.25">
      <c r="A21" s="49" t="s">
        <v>37</v>
      </c>
      <c r="B21" s="43" t="s">
        <v>25</v>
      </c>
      <c r="C21" s="43" t="s">
        <v>27</v>
      </c>
      <c r="D21" s="44" t="s">
        <v>48</v>
      </c>
      <c r="E21" s="44" t="s">
        <v>81</v>
      </c>
      <c r="F21" s="42" t="s">
        <v>53</v>
      </c>
      <c r="G21" s="42"/>
      <c r="H21" s="45">
        <f t="shared" si="3"/>
        <v>418.96600000000001</v>
      </c>
      <c r="I21" s="48">
        <v>418.96600000000001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f t="shared" si="5"/>
        <v>0</v>
      </c>
      <c r="Q21" s="46">
        <f>ROUND(P21*14243.4/13964.1,0)</f>
        <v>0</v>
      </c>
      <c r="R21" s="46">
        <f t="shared" si="4"/>
        <v>0</v>
      </c>
    </row>
    <row r="22" spans="1:18" s="47" customFormat="1" ht="38.25" x14ac:dyDescent="0.25">
      <c r="A22" s="49" t="s">
        <v>43</v>
      </c>
      <c r="B22" s="43" t="s">
        <v>44</v>
      </c>
      <c r="C22" s="43" t="s">
        <v>27</v>
      </c>
      <c r="D22" s="44" t="s">
        <v>48</v>
      </c>
      <c r="E22" s="44" t="s">
        <v>81</v>
      </c>
      <c r="F22" s="42" t="s">
        <v>86</v>
      </c>
      <c r="G22" s="42"/>
      <c r="H22" s="45">
        <f t="shared" si="3"/>
        <v>3154.3389999999999</v>
      </c>
      <c r="I22" s="48">
        <v>0</v>
      </c>
      <c r="J22" s="48">
        <v>915.48099999999999</v>
      </c>
      <c r="K22" s="48">
        <v>1162.819</v>
      </c>
      <c r="L22" s="48">
        <v>1076.039</v>
      </c>
      <c r="M22" s="48">
        <v>0</v>
      </c>
      <c r="N22" s="48">
        <v>0</v>
      </c>
      <c r="O22" s="48">
        <v>0</v>
      </c>
      <c r="P22" s="46">
        <f t="shared" si="5"/>
        <v>0</v>
      </c>
      <c r="Q22" s="46">
        <f t="shared" si="4"/>
        <v>0</v>
      </c>
      <c r="R22" s="46">
        <f t="shared" si="4"/>
        <v>0</v>
      </c>
    </row>
    <row r="23" spans="1:18" s="47" customFormat="1" ht="45.6" customHeight="1" x14ac:dyDescent="0.25">
      <c r="A23" s="49" t="s">
        <v>45</v>
      </c>
      <c r="B23" s="43" t="s">
        <v>194</v>
      </c>
      <c r="C23" s="43" t="s">
        <v>52</v>
      </c>
      <c r="D23" s="44" t="s">
        <v>48</v>
      </c>
      <c r="E23" s="44" t="s">
        <v>81</v>
      </c>
      <c r="F23" s="42" t="s">
        <v>85</v>
      </c>
      <c r="G23" s="42"/>
      <c r="H23" s="45">
        <f t="shared" si="3"/>
        <v>528.24800000000005</v>
      </c>
      <c r="I23" s="48">
        <v>0</v>
      </c>
      <c r="J23" s="48">
        <v>264.12400000000002</v>
      </c>
      <c r="K23" s="48">
        <v>264.12400000000002</v>
      </c>
      <c r="L23" s="48">
        <v>0</v>
      </c>
      <c r="M23" s="48">
        <v>0</v>
      </c>
      <c r="N23" s="48">
        <v>0</v>
      </c>
      <c r="O23" s="48">
        <v>0</v>
      </c>
      <c r="P23" s="46">
        <f t="shared" si="5"/>
        <v>0</v>
      </c>
      <c r="Q23" s="46">
        <f t="shared" si="4"/>
        <v>0</v>
      </c>
      <c r="R23" s="46">
        <f t="shared" si="4"/>
        <v>0</v>
      </c>
    </row>
    <row r="24" spans="1:18" s="47" customFormat="1" ht="40.5" customHeight="1" x14ac:dyDescent="0.25">
      <c r="A24" s="49" t="s">
        <v>51</v>
      </c>
      <c r="B24" s="43" t="s">
        <v>102</v>
      </c>
      <c r="C24" s="43" t="s">
        <v>52</v>
      </c>
      <c r="D24" s="44" t="s">
        <v>48</v>
      </c>
      <c r="E24" s="44" t="s">
        <v>81</v>
      </c>
      <c r="F24" s="42" t="s">
        <v>24</v>
      </c>
      <c r="G24" s="42"/>
      <c r="H24" s="45">
        <f t="shared" si="3"/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f t="shared" si="5"/>
        <v>0</v>
      </c>
      <c r="Q24" s="46">
        <f t="shared" si="4"/>
        <v>0</v>
      </c>
      <c r="R24" s="46">
        <f t="shared" si="4"/>
        <v>0</v>
      </c>
    </row>
    <row r="25" spans="1:18" s="47" customFormat="1" ht="76.349999999999994" customHeight="1" x14ac:dyDescent="0.25">
      <c r="A25" s="49" t="s">
        <v>54</v>
      </c>
      <c r="B25" s="43" t="s">
        <v>185</v>
      </c>
      <c r="C25" s="43" t="s">
        <v>27</v>
      </c>
      <c r="D25" s="44" t="s">
        <v>48</v>
      </c>
      <c r="E25" s="44" t="s">
        <v>81</v>
      </c>
      <c r="F25" s="42" t="s">
        <v>84</v>
      </c>
      <c r="G25" s="42"/>
      <c r="H25" s="45">
        <f t="shared" si="3"/>
        <v>650</v>
      </c>
      <c r="I25" s="48">
        <v>0</v>
      </c>
      <c r="J25" s="48">
        <v>0</v>
      </c>
      <c r="K25" s="48">
        <v>650</v>
      </c>
      <c r="L25" s="48">
        <v>0</v>
      </c>
      <c r="M25" s="48">
        <v>0</v>
      </c>
      <c r="N25" s="48">
        <v>0</v>
      </c>
      <c r="O25" s="48">
        <v>0</v>
      </c>
      <c r="P25" s="46">
        <f t="shared" si="5"/>
        <v>0</v>
      </c>
      <c r="Q25" s="46">
        <f t="shared" si="4"/>
        <v>0</v>
      </c>
      <c r="R25" s="46">
        <f t="shared" si="4"/>
        <v>0</v>
      </c>
    </row>
    <row r="26" spans="1:18" s="47" customFormat="1" ht="26.25" customHeight="1" x14ac:dyDescent="0.25">
      <c r="A26" s="49" t="s">
        <v>55</v>
      </c>
      <c r="B26" s="43" t="s">
        <v>56</v>
      </c>
      <c r="C26" s="43" t="s">
        <v>57</v>
      </c>
      <c r="D26" s="44" t="s">
        <v>58</v>
      </c>
      <c r="E26" s="44" t="s">
        <v>59</v>
      </c>
      <c r="F26" s="42" t="s">
        <v>83</v>
      </c>
      <c r="G26" s="42"/>
      <c r="H26" s="45">
        <f t="shared" si="3"/>
        <v>235</v>
      </c>
      <c r="I26" s="48">
        <v>0</v>
      </c>
      <c r="J26" s="48">
        <v>0</v>
      </c>
      <c r="K26" s="48">
        <v>235</v>
      </c>
      <c r="L26" s="48">
        <v>0</v>
      </c>
      <c r="M26" s="48">
        <v>0</v>
      </c>
      <c r="N26" s="48">
        <v>0</v>
      </c>
      <c r="O26" s="48">
        <v>0</v>
      </c>
      <c r="P26" s="46">
        <f t="shared" si="5"/>
        <v>0</v>
      </c>
      <c r="Q26" s="46">
        <f t="shared" si="4"/>
        <v>0</v>
      </c>
      <c r="R26" s="46">
        <f t="shared" si="4"/>
        <v>0</v>
      </c>
    </row>
    <row r="27" spans="1:18" s="47" customFormat="1" ht="52.7" customHeight="1" x14ac:dyDescent="0.25">
      <c r="A27" s="49" t="s">
        <v>63</v>
      </c>
      <c r="B27" s="43" t="s">
        <v>65</v>
      </c>
      <c r="C27" s="43" t="s">
        <v>64</v>
      </c>
      <c r="D27" s="44" t="s">
        <v>58</v>
      </c>
      <c r="E27" s="44" t="s">
        <v>81</v>
      </c>
      <c r="F27" s="42" t="s">
        <v>82</v>
      </c>
      <c r="G27" s="42"/>
      <c r="H27" s="45">
        <f t="shared" si="3"/>
        <v>1097.443</v>
      </c>
      <c r="I27" s="48">
        <v>0</v>
      </c>
      <c r="J27" s="48">
        <v>0</v>
      </c>
      <c r="K27" s="48">
        <v>1097.443</v>
      </c>
      <c r="L27" s="48">
        <v>0</v>
      </c>
      <c r="M27" s="48">
        <v>0</v>
      </c>
      <c r="N27" s="48">
        <v>0</v>
      </c>
      <c r="O27" s="48">
        <v>0</v>
      </c>
      <c r="P27" s="46">
        <f t="shared" si="5"/>
        <v>0</v>
      </c>
      <c r="Q27" s="46">
        <f t="shared" si="4"/>
        <v>0</v>
      </c>
      <c r="R27" s="46">
        <f t="shared" si="4"/>
        <v>0</v>
      </c>
    </row>
    <row r="28" spans="1:18" s="47" customFormat="1" ht="65.25" customHeight="1" x14ac:dyDescent="0.25">
      <c r="A28" s="49" t="s">
        <v>100</v>
      </c>
      <c r="B28" s="43" t="s">
        <v>195</v>
      </c>
      <c r="C28" s="43" t="s">
        <v>27</v>
      </c>
      <c r="D28" s="44" t="s">
        <v>48</v>
      </c>
      <c r="E28" s="44" t="s">
        <v>81</v>
      </c>
      <c r="F28" s="44" t="s">
        <v>174</v>
      </c>
      <c r="G28" s="42"/>
      <c r="H28" s="45">
        <f t="shared" si="3"/>
        <v>104045.07574</v>
      </c>
      <c r="I28" s="48">
        <v>0</v>
      </c>
      <c r="J28" s="48">
        <v>0</v>
      </c>
      <c r="K28" s="48">
        <v>0</v>
      </c>
      <c r="L28" s="48">
        <v>1000</v>
      </c>
      <c r="M28" s="48">
        <v>20993.51</v>
      </c>
      <c r="N28" s="48">
        <v>17590.060000000001</v>
      </c>
      <c r="O28" s="48">
        <v>18000</v>
      </c>
      <c r="P28" s="48">
        <v>18720</v>
      </c>
      <c r="Q28" s="48">
        <v>16649.32948</v>
      </c>
      <c r="R28" s="22">
        <v>11092.17626</v>
      </c>
    </row>
    <row r="29" spans="1:18" s="47" customFormat="1" ht="40.5" customHeight="1" x14ac:dyDescent="0.25">
      <c r="A29" s="49" t="s">
        <v>101</v>
      </c>
      <c r="B29" s="43" t="s">
        <v>171</v>
      </c>
      <c r="C29" s="43" t="s">
        <v>27</v>
      </c>
      <c r="D29" s="44" t="s">
        <v>48</v>
      </c>
      <c r="E29" s="44" t="s">
        <v>81</v>
      </c>
      <c r="F29" s="44" t="s">
        <v>175</v>
      </c>
      <c r="G29" s="42"/>
      <c r="H29" s="45">
        <f t="shared" si="3"/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</row>
    <row r="30" spans="1:18" s="47" customFormat="1" ht="24.2" customHeight="1" x14ac:dyDescent="0.25">
      <c r="A30" s="49" t="s">
        <v>110</v>
      </c>
      <c r="B30" s="43" t="s">
        <v>105</v>
      </c>
      <c r="C30" s="43" t="s">
        <v>27</v>
      </c>
      <c r="D30" s="44" t="s">
        <v>48</v>
      </c>
      <c r="E30" s="44" t="s">
        <v>81</v>
      </c>
      <c r="F30" s="42" t="s">
        <v>96</v>
      </c>
      <c r="G30" s="42"/>
      <c r="H30" s="45">
        <f t="shared" si="3"/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f t="shared" si="5"/>
        <v>0</v>
      </c>
      <c r="Q30" s="46">
        <f t="shared" si="4"/>
        <v>0</v>
      </c>
      <c r="R30" s="46">
        <f t="shared" si="4"/>
        <v>0</v>
      </c>
    </row>
    <row r="31" spans="1:18" s="47" customFormat="1" ht="51" x14ac:dyDescent="0.25">
      <c r="A31" s="49" t="s">
        <v>118</v>
      </c>
      <c r="B31" s="43" t="s">
        <v>164</v>
      </c>
      <c r="C31" s="43" t="s">
        <v>27</v>
      </c>
      <c r="D31" s="44" t="s">
        <v>48</v>
      </c>
      <c r="E31" s="44" t="s">
        <v>81</v>
      </c>
      <c r="F31" s="42" t="s">
        <v>143</v>
      </c>
      <c r="G31" s="42"/>
      <c r="H31" s="45">
        <f t="shared" si="3"/>
        <v>4819.8</v>
      </c>
      <c r="I31" s="48">
        <v>0</v>
      </c>
      <c r="J31" s="48">
        <v>0</v>
      </c>
      <c r="K31" s="48">
        <v>0</v>
      </c>
      <c r="L31" s="48">
        <v>2409.9</v>
      </c>
      <c r="M31" s="48">
        <v>2409.9</v>
      </c>
      <c r="N31" s="48">
        <v>0</v>
      </c>
      <c r="O31" s="48">
        <v>0</v>
      </c>
      <c r="P31" s="46">
        <f t="shared" si="5"/>
        <v>0</v>
      </c>
      <c r="Q31" s="46">
        <f t="shared" si="4"/>
        <v>0</v>
      </c>
      <c r="R31" s="46">
        <f t="shared" si="4"/>
        <v>0</v>
      </c>
    </row>
    <row r="32" spans="1:18" s="50" customFormat="1" ht="36.4" customHeight="1" x14ac:dyDescent="0.2">
      <c r="A32" s="49" t="s">
        <v>120</v>
      </c>
      <c r="B32" s="43" t="s">
        <v>229</v>
      </c>
      <c r="C32" s="43" t="s">
        <v>52</v>
      </c>
      <c r="D32" s="44" t="s">
        <v>48</v>
      </c>
      <c r="E32" s="44" t="s">
        <v>81</v>
      </c>
      <c r="F32" s="42" t="s">
        <v>116</v>
      </c>
      <c r="G32" s="42"/>
      <c r="H32" s="45">
        <f t="shared" si="3"/>
        <v>249.96</v>
      </c>
      <c r="I32" s="48">
        <v>0</v>
      </c>
      <c r="J32" s="48">
        <v>0</v>
      </c>
      <c r="K32" s="48">
        <v>0</v>
      </c>
      <c r="L32" s="48">
        <v>0</v>
      </c>
      <c r="M32" s="48">
        <v>249.96</v>
      </c>
      <c r="N32" s="48">
        <v>0</v>
      </c>
      <c r="O32" s="48">
        <v>0</v>
      </c>
      <c r="P32" s="46">
        <f t="shared" si="5"/>
        <v>0</v>
      </c>
      <c r="Q32" s="46">
        <f t="shared" si="4"/>
        <v>0</v>
      </c>
      <c r="R32" s="46">
        <f t="shared" si="4"/>
        <v>0</v>
      </c>
    </row>
    <row r="33" spans="1:19" s="50" customFormat="1" ht="38.25" x14ac:dyDescent="0.2">
      <c r="A33" s="49" t="s">
        <v>126</v>
      </c>
      <c r="B33" s="43" t="s">
        <v>187</v>
      </c>
      <c r="C33" s="43" t="s">
        <v>52</v>
      </c>
      <c r="D33" s="44" t="s">
        <v>48</v>
      </c>
      <c r="E33" s="44" t="s">
        <v>81</v>
      </c>
      <c r="F33" s="42" t="s">
        <v>119</v>
      </c>
      <c r="G33" s="42"/>
      <c r="H33" s="45">
        <f t="shared" si="3"/>
        <v>238.53800000000001</v>
      </c>
      <c r="I33" s="48">
        <v>0</v>
      </c>
      <c r="J33" s="48">
        <v>0</v>
      </c>
      <c r="K33" s="48">
        <v>0</v>
      </c>
      <c r="L33" s="48">
        <v>0</v>
      </c>
      <c r="M33" s="48">
        <v>238.53800000000001</v>
      </c>
      <c r="N33" s="48">
        <v>0</v>
      </c>
      <c r="O33" s="48">
        <v>0</v>
      </c>
      <c r="P33" s="46">
        <f t="shared" ref="P33:P38" si="6">ROUND(O33*13964.1/13690.3,0)</f>
        <v>0</v>
      </c>
      <c r="Q33" s="46">
        <f t="shared" ref="Q33:R39" si="7">ROUND(P33*14243.4/13964.1,0)</f>
        <v>0</v>
      </c>
      <c r="R33" s="46">
        <f t="shared" si="7"/>
        <v>0</v>
      </c>
    </row>
    <row r="34" spans="1:19" s="50" customFormat="1" ht="64.5" customHeight="1" x14ac:dyDescent="0.2">
      <c r="A34" s="49" t="s">
        <v>127</v>
      </c>
      <c r="B34" s="43" t="s">
        <v>121</v>
      </c>
      <c r="C34" s="43" t="s">
        <v>52</v>
      </c>
      <c r="D34" s="44" t="s">
        <v>48</v>
      </c>
      <c r="E34" s="44" t="s">
        <v>81</v>
      </c>
      <c r="F34" s="42" t="s">
        <v>122</v>
      </c>
      <c r="G34" s="42"/>
      <c r="H34" s="45">
        <f t="shared" si="3"/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f t="shared" si="6"/>
        <v>0</v>
      </c>
      <c r="Q34" s="46">
        <f t="shared" si="7"/>
        <v>0</v>
      </c>
      <c r="R34" s="46">
        <f t="shared" si="7"/>
        <v>0</v>
      </c>
    </row>
    <row r="35" spans="1:19" s="50" customFormat="1" ht="42.75" customHeight="1" x14ac:dyDescent="0.2">
      <c r="A35" s="49" t="s">
        <v>128</v>
      </c>
      <c r="B35" s="43" t="s">
        <v>162</v>
      </c>
      <c r="C35" s="43" t="s">
        <v>52</v>
      </c>
      <c r="D35" s="44" t="s">
        <v>48</v>
      </c>
      <c r="E35" s="44" t="s">
        <v>81</v>
      </c>
      <c r="F35" s="42" t="s">
        <v>132</v>
      </c>
      <c r="G35" s="42"/>
      <c r="H35" s="45">
        <f t="shared" si="3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f t="shared" si="6"/>
        <v>0</v>
      </c>
      <c r="Q35" s="46">
        <f t="shared" si="7"/>
        <v>0</v>
      </c>
      <c r="R35" s="46">
        <f t="shared" si="7"/>
        <v>0</v>
      </c>
    </row>
    <row r="36" spans="1:19" s="50" customFormat="1" ht="80.25" customHeight="1" x14ac:dyDescent="0.2">
      <c r="A36" s="49" t="s">
        <v>129</v>
      </c>
      <c r="B36" s="43" t="s">
        <v>130</v>
      </c>
      <c r="C36" s="43" t="s">
        <v>131</v>
      </c>
      <c r="D36" s="44" t="s">
        <v>48</v>
      </c>
      <c r="E36" s="44" t="s">
        <v>81</v>
      </c>
      <c r="F36" s="42" t="s">
        <v>133</v>
      </c>
      <c r="G36" s="42"/>
      <c r="H36" s="45">
        <f t="shared" si="3"/>
        <v>175</v>
      </c>
      <c r="I36" s="48">
        <v>0</v>
      </c>
      <c r="J36" s="48">
        <v>0</v>
      </c>
      <c r="K36" s="48">
        <v>0</v>
      </c>
      <c r="L36" s="48">
        <v>0</v>
      </c>
      <c r="M36" s="48">
        <v>175</v>
      </c>
      <c r="N36" s="48">
        <v>0</v>
      </c>
      <c r="O36" s="48">
        <v>0</v>
      </c>
      <c r="P36" s="46">
        <f t="shared" si="6"/>
        <v>0</v>
      </c>
      <c r="Q36" s="46">
        <f t="shared" si="7"/>
        <v>0</v>
      </c>
      <c r="R36" s="46">
        <f t="shared" si="7"/>
        <v>0</v>
      </c>
    </row>
    <row r="37" spans="1:19" s="50" customFormat="1" ht="38.25" x14ac:dyDescent="0.2">
      <c r="A37" s="49" t="s">
        <v>137</v>
      </c>
      <c r="B37" s="43" t="s">
        <v>154</v>
      </c>
      <c r="C37" s="43" t="s">
        <v>52</v>
      </c>
      <c r="D37" s="44" t="s">
        <v>48</v>
      </c>
      <c r="E37" s="44" t="s">
        <v>81</v>
      </c>
      <c r="F37" s="42" t="s">
        <v>134</v>
      </c>
      <c r="G37" s="42"/>
      <c r="H37" s="45">
        <f t="shared" si="3"/>
        <v>7146.35</v>
      </c>
      <c r="I37" s="48">
        <v>0</v>
      </c>
      <c r="J37" s="48">
        <v>0</v>
      </c>
      <c r="K37" s="48">
        <v>0</v>
      </c>
      <c r="L37" s="48">
        <v>0</v>
      </c>
      <c r="M37" s="48">
        <v>7146.35</v>
      </c>
      <c r="N37" s="48">
        <v>0</v>
      </c>
      <c r="O37" s="48">
        <v>0</v>
      </c>
      <c r="P37" s="46">
        <f t="shared" si="6"/>
        <v>0</v>
      </c>
      <c r="Q37" s="46">
        <f t="shared" si="7"/>
        <v>0</v>
      </c>
      <c r="R37" s="46">
        <f t="shared" si="7"/>
        <v>0</v>
      </c>
    </row>
    <row r="38" spans="1:19" s="50" customFormat="1" ht="52.7" customHeight="1" x14ac:dyDescent="0.2">
      <c r="A38" s="49" t="s">
        <v>173</v>
      </c>
      <c r="B38" s="43" t="s">
        <v>144</v>
      </c>
      <c r="C38" s="43" t="s">
        <v>57</v>
      </c>
      <c r="D38" s="44" t="s">
        <v>49</v>
      </c>
      <c r="E38" s="44" t="s">
        <v>81</v>
      </c>
      <c r="F38" s="42" t="s">
        <v>135</v>
      </c>
      <c r="G38" s="42"/>
      <c r="H38" s="45">
        <f t="shared" si="3"/>
        <v>3736.8</v>
      </c>
      <c r="I38" s="48">
        <v>0</v>
      </c>
      <c r="J38" s="48">
        <v>0</v>
      </c>
      <c r="K38" s="48">
        <v>0</v>
      </c>
      <c r="L38" s="48">
        <v>0</v>
      </c>
      <c r="M38" s="48">
        <v>3736.8</v>
      </c>
      <c r="N38" s="48">
        <v>0</v>
      </c>
      <c r="O38" s="48">
        <v>0</v>
      </c>
      <c r="P38" s="46">
        <f t="shared" si="6"/>
        <v>0</v>
      </c>
      <c r="Q38" s="46">
        <f t="shared" si="7"/>
        <v>0</v>
      </c>
      <c r="R38" s="46">
        <f t="shared" si="7"/>
        <v>0</v>
      </c>
    </row>
    <row r="39" spans="1:19" s="50" customFormat="1" ht="32.25" customHeight="1" x14ac:dyDescent="0.2">
      <c r="A39" s="49" t="s">
        <v>180</v>
      </c>
      <c r="B39" s="43" t="s">
        <v>138</v>
      </c>
      <c r="C39" s="43" t="s">
        <v>57</v>
      </c>
      <c r="D39" s="44" t="s">
        <v>58</v>
      </c>
      <c r="E39" s="44" t="s">
        <v>81</v>
      </c>
      <c r="F39" s="42" t="s">
        <v>145</v>
      </c>
      <c r="G39" s="42"/>
      <c r="H39" s="45">
        <f t="shared" si="3"/>
        <v>6755.8229999999994</v>
      </c>
      <c r="I39" s="48">
        <v>0</v>
      </c>
      <c r="J39" s="48">
        <v>0</v>
      </c>
      <c r="K39" s="48">
        <v>0</v>
      </c>
      <c r="L39" s="48">
        <v>0</v>
      </c>
      <c r="M39" s="48">
        <v>5555.9449999999997</v>
      </c>
      <c r="N39" s="48">
        <v>1199.8779999999999</v>
      </c>
      <c r="O39" s="22">
        <v>0</v>
      </c>
      <c r="P39" s="46">
        <v>0</v>
      </c>
      <c r="Q39" s="46">
        <f t="shared" si="7"/>
        <v>0</v>
      </c>
      <c r="R39" s="46">
        <f t="shared" si="7"/>
        <v>0</v>
      </c>
    </row>
    <row r="40" spans="1:19" s="50" customFormat="1" ht="66" customHeight="1" x14ac:dyDescent="0.2">
      <c r="A40" s="80" t="s">
        <v>203</v>
      </c>
      <c r="B40" s="82" t="s">
        <v>209</v>
      </c>
      <c r="C40" s="43" t="s">
        <v>52</v>
      </c>
      <c r="D40" s="44" t="s">
        <v>48</v>
      </c>
      <c r="E40" s="44" t="s">
        <v>81</v>
      </c>
      <c r="F40" s="42" t="s">
        <v>204</v>
      </c>
      <c r="G40" s="42"/>
      <c r="H40" s="45">
        <f t="shared" si="3"/>
        <v>17969.84016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4988.3969999999999</v>
      </c>
      <c r="P40" s="48">
        <v>0</v>
      </c>
      <c r="Q40" s="48">
        <v>5333.1538</v>
      </c>
      <c r="R40" s="22">
        <v>7648.2893599999998</v>
      </c>
    </row>
    <row r="41" spans="1:19" s="47" customFormat="1" ht="38.25" x14ac:dyDescent="0.25">
      <c r="A41" s="49" t="s">
        <v>212</v>
      </c>
      <c r="B41" s="43" t="s">
        <v>217</v>
      </c>
      <c r="C41" s="43" t="s">
        <v>57</v>
      </c>
      <c r="D41" s="44" t="s">
        <v>58</v>
      </c>
      <c r="E41" s="44" t="s">
        <v>81</v>
      </c>
      <c r="F41" s="42" t="s">
        <v>214</v>
      </c>
      <c r="G41" s="42"/>
      <c r="H41" s="45">
        <f t="shared" si="3"/>
        <v>1048.29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1048.29</v>
      </c>
      <c r="P41" s="48">
        <v>0</v>
      </c>
      <c r="Q41" s="48">
        <v>0</v>
      </c>
      <c r="R41" s="22">
        <v>0</v>
      </c>
    </row>
    <row r="42" spans="1:19" s="47" customFormat="1" ht="46.5" customHeight="1" x14ac:dyDescent="0.25">
      <c r="A42" s="49" t="s">
        <v>218</v>
      </c>
      <c r="B42" s="43" t="s">
        <v>219</v>
      </c>
      <c r="C42" s="43" t="s">
        <v>52</v>
      </c>
      <c r="D42" s="41" t="s">
        <v>48</v>
      </c>
      <c r="E42" s="41" t="s">
        <v>81</v>
      </c>
      <c r="F42" s="42" t="s">
        <v>220</v>
      </c>
      <c r="G42" s="42"/>
      <c r="H42" s="45">
        <f t="shared" si="3"/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22">
        <v>0</v>
      </c>
      <c r="Q42" s="48">
        <v>0</v>
      </c>
      <c r="R42" s="22">
        <v>0</v>
      </c>
    </row>
    <row r="43" spans="1:19" s="47" customFormat="1" ht="90" customHeight="1" x14ac:dyDescent="0.25">
      <c r="A43" s="49" t="s">
        <v>223</v>
      </c>
      <c r="B43" s="43" t="s">
        <v>230</v>
      </c>
      <c r="C43" s="43" t="s">
        <v>27</v>
      </c>
      <c r="D43" s="41" t="s">
        <v>48</v>
      </c>
      <c r="E43" s="41" t="s">
        <v>81</v>
      </c>
      <c r="F43" s="42" t="s">
        <v>224</v>
      </c>
      <c r="G43" s="42"/>
      <c r="H43" s="45">
        <f t="shared" si="3"/>
        <v>43539.293399999995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1060</v>
      </c>
      <c r="Q43" s="48">
        <v>17268.46746</v>
      </c>
      <c r="R43" s="22">
        <v>25210.825939999999</v>
      </c>
    </row>
    <row r="44" spans="1:19" s="47" customFormat="1" ht="90" customHeight="1" x14ac:dyDescent="0.25">
      <c r="A44" s="49" t="s">
        <v>225</v>
      </c>
      <c r="B44" s="43" t="s">
        <v>226</v>
      </c>
      <c r="C44" s="43" t="s">
        <v>52</v>
      </c>
      <c r="D44" s="44" t="s">
        <v>48</v>
      </c>
      <c r="E44" s="44" t="s">
        <v>81</v>
      </c>
      <c r="F44" s="42" t="s">
        <v>227</v>
      </c>
      <c r="G44" s="42"/>
      <c r="H44" s="45">
        <f t="shared" si="3"/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22">
        <v>0</v>
      </c>
    </row>
    <row r="45" spans="1:19" s="47" customFormat="1" ht="51" x14ac:dyDescent="0.25">
      <c r="A45" s="49" t="s">
        <v>243</v>
      </c>
      <c r="B45" s="43" t="s">
        <v>244</v>
      </c>
      <c r="C45" s="43" t="s">
        <v>52</v>
      </c>
      <c r="D45" s="44" t="s">
        <v>48</v>
      </c>
      <c r="E45" s="44" t="s">
        <v>81</v>
      </c>
      <c r="F45" s="42" t="s">
        <v>245</v>
      </c>
      <c r="G45" s="42"/>
      <c r="H45" s="45">
        <f t="shared" si="3"/>
        <v>873.49703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22">
        <v>873.49703</v>
      </c>
    </row>
    <row r="46" spans="1:19" s="47" customFormat="1" ht="63.75" x14ac:dyDescent="0.25">
      <c r="A46" s="49" t="s">
        <v>256</v>
      </c>
      <c r="B46" s="43" t="s">
        <v>258</v>
      </c>
      <c r="C46" s="43" t="s">
        <v>27</v>
      </c>
      <c r="D46" s="44" t="s">
        <v>48</v>
      </c>
      <c r="E46" s="44" t="s">
        <v>81</v>
      </c>
      <c r="F46" s="42" t="s">
        <v>257</v>
      </c>
      <c r="G46" s="42"/>
      <c r="H46" s="45">
        <f t="shared" si="3"/>
        <v>10389.174059999999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22">
        <v>10389.174059999999</v>
      </c>
    </row>
    <row r="47" spans="1:19" s="47" customFormat="1" ht="38.25" x14ac:dyDescent="0.25">
      <c r="A47" s="49" t="s">
        <v>259</v>
      </c>
      <c r="B47" s="43" t="s">
        <v>260</v>
      </c>
      <c r="C47" s="43" t="s">
        <v>52</v>
      </c>
      <c r="D47" s="44" t="s">
        <v>48</v>
      </c>
      <c r="E47" s="44" t="s">
        <v>81</v>
      </c>
      <c r="F47" s="42" t="s">
        <v>261</v>
      </c>
      <c r="G47" s="42"/>
      <c r="H47" s="45">
        <f t="shared" ref="H47" si="8">I47+J47+K47+L47+M47+N47+O47+P47+Q47+R47</f>
        <v>693.41069000000005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6">
        <v>0</v>
      </c>
      <c r="Q47" s="46">
        <v>0</v>
      </c>
      <c r="R47" s="21">
        <v>693.41069000000005</v>
      </c>
    </row>
    <row r="48" spans="1:19" s="67" customFormat="1" ht="28.5" x14ac:dyDescent="0.25">
      <c r="A48" s="31">
        <v>2</v>
      </c>
      <c r="B48" s="37" t="s">
        <v>26</v>
      </c>
      <c r="C48" s="32" t="s">
        <v>27</v>
      </c>
      <c r="D48" s="40"/>
      <c r="E48" s="40"/>
      <c r="F48" s="31" t="s">
        <v>250</v>
      </c>
      <c r="G48" s="31"/>
      <c r="H48" s="33">
        <f>I48+J48+K48+L48+M48+N48+O48+P48+Q48+R48</f>
        <v>201986.67204</v>
      </c>
      <c r="I48" s="33">
        <f>I49</f>
        <v>4862.9889999999996</v>
      </c>
      <c r="J48" s="33">
        <f t="shared" ref="J48:R48" si="9">J49</f>
        <v>2036.19</v>
      </c>
      <c r="K48" s="33">
        <f t="shared" si="9"/>
        <v>2027.1990000000001</v>
      </c>
      <c r="L48" s="33">
        <f t="shared" si="9"/>
        <v>3308.5789999999997</v>
      </c>
      <c r="M48" s="33">
        <f t="shared" si="9"/>
        <v>10429.257000000001</v>
      </c>
      <c r="N48" s="33">
        <f t="shared" si="9"/>
        <v>21573.698</v>
      </c>
      <c r="O48" s="33">
        <f>O49</f>
        <v>35354.106</v>
      </c>
      <c r="P48" s="33">
        <f>P49</f>
        <v>40975.954599999997</v>
      </c>
      <c r="Q48" s="87">
        <f>Q49</f>
        <v>32414.603730000003</v>
      </c>
      <c r="R48" s="33">
        <f t="shared" si="9"/>
        <v>49004.095709999994</v>
      </c>
      <c r="S48" s="86"/>
    </row>
    <row r="49" spans="1:31" s="16" customFormat="1" ht="52.5" x14ac:dyDescent="0.25">
      <c r="A49" s="31" t="s">
        <v>16</v>
      </c>
      <c r="B49" s="32" t="s">
        <v>153</v>
      </c>
      <c r="C49" s="32" t="s">
        <v>27</v>
      </c>
      <c r="D49" s="40" t="s">
        <v>48</v>
      </c>
      <c r="E49" s="40" t="s">
        <v>50</v>
      </c>
      <c r="F49" s="31" t="s">
        <v>72</v>
      </c>
      <c r="G49" s="31"/>
      <c r="H49" s="33">
        <f>I49+J49+K49+L49+M49+N49+O49+P49+Q49+R49</f>
        <v>201986.67204</v>
      </c>
      <c r="I49" s="33">
        <f>SUM(I50:I70)</f>
        <v>4862.9889999999996</v>
      </c>
      <c r="J49" s="33">
        <f t="shared" ref="J49:P49" si="10">SUM(J50:J70)</f>
        <v>2036.19</v>
      </c>
      <c r="K49" s="33">
        <f t="shared" si="10"/>
        <v>2027.1990000000001</v>
      </c>
      <c r="L49" s="33">
        <f t="shared" si="10"/>
        <v>3308.5789999999997</v>
      </c>
      <c r="M49" s="33">
        <f t="shared" si="10"/>
        <v>10429.257000000001</v>
      </c>
      <c r="N49" s="33">
        <f t="shared" si="10"/>
        <v>21573.698</v>
      </c>
      <c r="O49" s="33">
        <f t="shared" si="10"/>
        <v>35354.106</v>
      </c>
      <c r="P49" s="33">
        <f t="shared" si="10"/>
        <v>40975.954599999997</v>
      </c>
      <c r="Q49" s="33">
        <f>SUM(Q50:Q71)</f>
        <v>32414.603730000003</v>
      </c>
      <c r="R49" s="33">
        <f t="shared" ref="R49" si="11">SUM(R50:R71)</f>
        <v>49004.095709999994</v>
      </c>
    </row>
    <row r="50" spans="1:31" s="47" customFormat="1" ht="39" customHeight="1" x14ac:dyDescent="0.25">
      <c r="A50" s="42" t="s">
        <v>39</v>
      </c>
      <c r="B50" s="43" t="s">
        <v>188</v>
      </c>
      <c r="C50" s="43" t="s">
        <v>27</v>
      </c>
      <c r="D50" s="44" t="s">
        <v>48</v>
      </c>
      <c r="E50" s="44" t="s">
        <v>80</v>
      </c>
      <c r="F50" s="42" t="s">
        <v>71</v>
      </c>
      <c r="G50" s="51"/>
      <c r="H50" s="45">
        <f>I50+J50+K50+L50+M50+N50+O50+P50+Q50+R50</f>
        <v>10569.392039999999</v>
      </c>
      <c r="I50" s="48">
        <v>1500</v>
      </c>
      <c r="J50" s="48">
        <v>500</v>
      </c>
      <c r="K50" s="48">
        <v>300</v>
      </c>
      <c r="L50" s="48">
        <v>600</v>
      </c>
      <c r="M50" s="48">
        <v>600</v>
      </c>
      <c r="N50" s="48">
        <v>1055.4000000000001</v>
      </c>
      <c r="O50" s="48">
        <v>1553.7090000000001</v>
      </c>
      <c r="P50" s="48">
        <v>1860.28304</v>
      </c>
      <c r="Q50" s="48">
        <v>1600</v>
      </c>
      <c r="R50" s="46">
        <v>1000</v>
      </c>
    </row>
    <row r="51" spans="1:31" s="47" customFormat="1" ht="32.25" customHeight="1" x14ac:dyDescent="0.25">
      <c r="A51" s="42" t="s">
        <v>73</v>
      </c>
      <c r="B51" s="43" t="s">
        <v>38</v>
      </c>
      <c r="C51" s="43" t="s">
        <v>27</v>
      </c>
      <c r="D51" s="44" t="s">
        <v>48</v>
      </c>
      <c r="E51" s="44" t="s">
        <v>81</v>
      </c>
      <c r="F51" s="42" t="s">
        <v>248</v>
      </c>
      <c r="G51" s="51"/>
      <c r="H51" s="45">
        <f t="shared" ref="H51:H71" si="12">I51+J51+K51+L51+M51+N51+O51+P51+Q51+R51</f>
        <v>39697.947</v>
      </c>
      <c r="I51" s="48">
        <v>1494</v>
      </c>
      <c r="J51" s="48">
        <v>297.54199999999997</v>
      </c>
      <c r="K51" s="48">
        <v>747.57399999999996</v>
      </c>
      <c r="L51" s="48">
        <v>1157</v>
      </c>
      <c r="M51" s="48">
        <v>5469.8779999999997</v>
      </c>
      <c r="N51" s="48">
        <v>8239.9879999999994</v>
      </c>
      <c r="O51" s="48">
        <v>12193.923000000001</v>
      </c>
      <c r="P51" s="48">
        <v>10098.041999999999</v>
      </c>
      <c r="Q51" s="46">
        <v>0</v>
      </c>
      <c r="R51" s="46">
        <v>0</v>
      </c>
    </row>
    <row r="52" spans="1:31" s="47" customFormat="1" ht="51" x14ac:dyDescent="0.25">
      <c r="A52" s="61" t="s">
        <v>74</v>
      </c>
      <c r="B52" s="43" t="s">
        <v>157</v>
      </c>
      <c r="C52" s="43" t="s">
        <v>27</v>
      </c>
      <c r="D52" s="44" t="s">
        <v>48</v>
      </c>
      <c r="E52" s="44" t="s">
        <v>81</v>
      </c>
      <c r="F52" s="42" t="s">
        <v>136</v>
      </c>
      <c r="G52" s="51"/>
      <c r="H52" s="45">
        <f t="shared" si="12"/>
        <v>2399.3609999999999</v>
      </c>
      <c r="I52" s="48">
        <v>115</v>
      </c>
      <c r="J52" s="48">
        <v>200</v>
      </c>
      <c r="K52" s="48">
        <v>150</v>
      </c>
      <c r="L52" s="48">
        <v>185.83099999999999</v>
      </c>
      <c r="M52" s="48">
        <v>196.631</v>
      </c>
      <c r="N52" s="48">
        <v>225.05699999999999</v>
      </c>
      <c r="O52" s="48">
        <v>230.41300000000001</v>
      </c>
      <c r="P52" s="48">
        <v>278</v>
      </c>
      <c r="Q52" s="46">
        <v>306.42899999999997</v>
      </c>
      <c r="R52" s="46">
        <v>512</v>
      </c>
    </row>
    <row r="53" spans="1:31" s="47" customFormat="1" ht="81.400000000000006" customHeight="1" x14ac:dyDescent="0.25">
      <c r="A53" s="42" t="s">
        <v>75</v>
      </c>
      <c r="B53" s="43" t="s">
        <v>61</v>
      </c>
      <c r="C53" s="43" t="s">
        <v>27</v>
      </c>
      <c r="D53" s="44" t="s">
        <v>48</v>
      </c>
      <c r="E53" s="44" t="s">
        <v>81</v>
      </c>
      <c r="F53" s="42" t="s">
        <v>70</v>
      </c>
      <c r="G53" s="51"/>
      <c r="H53" s="45">
        <f t="shared" si="12"/>
        <v>29.625</v>
      </c>
      <c r="I53" s="48">
        <v>0</v>
      </c>
      <c r="J53" s="48">
        <v>0</v>
      </c>
      <c r="K53" s="48">
        <v>29.625</v>
      </c>
      <c r="L53" s="48">
        <v>0</v>
      </c>
      <c r="M53" s="48">
        <v>0</v>
      </c>
      <c r="N53" s="48">
        <v>0</v>
      </c>
      <c r="O53" s="48">
        <v>0</v>
      </c>
      <c r="P53" s="46">
        <f>ROUND(O53*13964.1/13690.3,0)</f>
        <v>0</v>
      </c>
      <c r="Q53" s="46">
        <f>ROUND(P53*14243.4/13964.1,0)</f>
        <v>0</v>
      </c>
      <c r="R53" s="46">
        <f>ROUND(Q53*14243.4/13964.1,0)</f>
        <v>0</v>
      </c>
    </row>
    <row r="54" spans="1:31" s="47" customFormat="1" ht="51" x14ac:dyDescent="0.25">
      <c r="A54" s="49" t="s">
        <v>76</v>
      </c>
      <c r="B54" s="43" t="s">
        <v>103</v>
      </c>
      <c r="C54" s="43" t="s">
        <v>27</v>
      </c>
      <c r="D54" s="44" t="s">
        <v>48</v>
      </c>
      <c r="E54" s="44" t="s">
        <v>81</v>
      </c>
      <c r="F54" s="42" t="s">
        <v>146</v>
      </c>
      <c r="G54" s="51"/>
      <c r="H54" s="45">
        <f t="shared" si="12"/>
        <v>1913.989</v>
      </c>
      <c r="I54" s="46">
        <v>1753.989</v>
      </c>
      <c r="J54" s="46">
        <v>0</v>
      </c>
      <c r="K54" s="46">
        <v>0</v>
      </c>
      <c r="L54" s="46">
        <v>160</v>
      </c>
      <c r="M54" s="46">
        <v>0</v>
      </c>
      <c r="N54" s="46">
        <v>0</v>
      </c>
      <c r="O54" s="46">
        <v>0</v>
      </c>
      <c r="P54" s="46">
        <f>ROUND(O54*13964.1/13690.3,0)</f>
        <v>0</v>
      </c>
      <c r="Q54" s="46">
        <f>ROUND(P54*14243.4/13964.1,0)</f>
        <v>0</v>
      </c>
      <c r="R54" s="46">
        <f>ROUND(Q54*14243.4/13964.1,0)</f>
        <v>0</v>
      </c>
    </row>
    <row r="55" spans="1:31" s="47" customFormat="1" ht="25.5" x14ac:dyDescent="0.25">
      <c r="A55" s="49" t="s">
        <v>77</v>
      </c>
      <c r="B55" s="43" t="s">
        <v>158</v>
      </c>
      <c r="C55" s="43" t="s">
        <v>27</v>
      </c>
      <c r="D55" s="44" t="s">
        <v>48</v>
      </c>
      <c r="E55" s="44" t="s">
        <v>210</v>
      </c>
      <c r="F55" s="42" t="s">
        <v>69</v>
      </c>
      <c r="G55" s="51"/>
      <c r="H55" s="45">
        <f t="shared" si="12"/>
        <v>30276.229009999999</v>
      </c>
      <c r="I55" s="46">
        <v>0</v>
      </c>
      <c r="J55" s="46">
        <v>489.9</v>
      </c>
      <c r="K55" s="46">
        <v>700</v>
      </c>
      <c r="L55" s="46">
        <v>810.798</v>
      </c>
      <c r="M55" s="46">
        <v>2200</v>
      </c>
      <c r="N55" s="46">
        <v>2984.1489999999999</v>
      </c>
      <c r="O55" s="46">
        <v>9417.2360000000008</v>
      </c>
      <c r="P55" s="46">
        <v>9090.6029099999996</v>
      </c>
      <c r="Q55" s="46">
        <v>2063.5430999999999</v>
      </c>
      <c r="R55" s="46">
        <v>2520</v>
      </c>
    </row>
    <row r="56" spans="1:31" s="47" customFormat="1" ht="51" x14ac:dyDescent="0.25">
      <c r="A56" s="49" t="s">
        <v>78</v>
      </c>
      <c r="B56" s="43" t="s">
        <v>189</v>
      </c>
      <c r="C56" s="43" t="s">
        <v>27</v>
      </c>
      <c r="D56" s="44" t="s">
        <v>48</v>
      </c>
      <c r="E56" s="44" t="s">
        <v>47</v>
      </c>
      <c r="F56" s="42" t="s">
        <v>147</v>
      </c>
      <c r="G56" s="51"/>
      <c r="H56" s="45">
        <f t="shared" si="12"/>
        <v>653.99900000000002</v>
      </c>
      <c r="I56" s="46">
        <v>0</v>
      </c>
      <c r="J56" s="46">
        <v>353.99900000000002</v>
      </c>
      <c r="K56" s="46">
        <v>0</v>
      </c>
      <c r="L56" s="46">
        <v>300</v>
      </c>
      <c r="M56" s="46">
        <v>0</v>
      </c>
      <c r="N56" s="46">
        <v>0</v>
      </c>
      <c r="O56" s="46">
        <v>0</v>
      </c>
      <c r="P56" s="46">
        <f>ROUND(O56*13964.1/13690.3,0)</f>
        <v>0</v>
      </c>
      <c r="Q56" s="46">
        <f>ROUND(P56*14243.4/13964.1,0)</f>
        <v>0</v>
      </c>
      <c r="R56" s="46">
        <f>ROUND(Q56*14243.4/13964.1,0)</f>
        <v>0</v>
      </c>
    </row>
    <row r="57" spans="1:31" s="47" customFormat="1" ht="38.25" x14ac:dyDescent="0.25">
      <c r="A57" s="49" t="s">
        <v>79</v>
      </c>
      <c r="B57" s="43" t="s">
        <v>159</v>
      </c>
      <c r="C57" s="43" t="s">
        <v>27</v>
      </c>
      <c r="D57" s="44" t="s">
        <v>48</v>
      </c>
      <c r="E57" s="44" t="s">
        <v>46</v>
      </c>
      <c r="F57" s="42" t="s">
        <v>68</v>
      </c>
      <c r="G57" s="51"/>
      <c r="H57" s="45">
        <f t="shared" si="12"/>
        <v>389.69900000000001</v>
      </c>
      <c r="I57" s="46">
        <v>0</v>
      </c>
      <c r="J57" s="46">
        <v>194.749</v>
      </c>
      <c r="K57" s="46">
        <v>100</v>
      </c>
      <c r="L57" s="46">
        <v>94.95</v>
      </c>
      <c r="M57" s="46">
        <v>0</v>
      </c>
      <c r="N57" s="46">
        <v>0</v>
      </c>
      <c r="O57" s="46">
        <v>0</v>
      </c>
      <c r="P57" s="46">
        <f>ROUND(O57*13964.1/13690.3,0)</f>
        <v>0</v>
      </c>
      <c r="Q57" s="46">
        <f>ROUND(P57*14243.4/13964.1,0)</f>
        <v>0</v>
      </c>
      <c r="R57" s="46">
        <f>ROUND(Q57*14243.4/13964.1,0)</f>
        <v>0</v>
      </c>
    </row>
    <row r="58" spans="1:31" s="47" customFormat="1" ht="63.4" customHeight="1" x14ac:dyDescent="0.25">
      <c r="A58" s="49" t="s">
        <v>95</v>
      </c>
      <c r="B58" s="43" t="s">
        <v>196</v>
      </c>
      <c r="C58" s="43" t="s">
        <v>27</v>
      </c>
      <c r="D58" s="44" t="s">
        <v>48</v>
      </c>
      <c r="E58" s="44" t="s">
        <v>211</v>
      </c>
      <c r="F58" s="42" t="s">
        <v>148</v>
      </c>
      <c r="G58" s="51"/>
      <c r="H58" s="45">
        <f t="shared" si="12"/>
        <v>34408.485280000001</v>
      </c>
      <c r="I58" s="46">
        <v>0</v>
      </c>
      <c r="J58" s="46">
        <v>0</v>
      </c>
      <c r="K58" s="46">
        <v>0</v>
      </c>
      <c r="L58" s="46">
        <v>0</v>
      </c>
      <c r="M58" s="46">
        <v>11.298</v>
      </c>
      <c r="N58" s="46">
        <v>5178.2790000000005</v>
      </c>
      <c r="O58" s="46">
        <v>7023.0320000000002</v>
      </c>
      <c r="P58" s="46">
        <v>12794.8559</v>
      </c>
      <c r="Q58" s="46">
        <v>1812.6445799999999</v>
      </c>
      <c r="R58" s="46">
        <v>7588.3757999999998</v>
      </c>
    </row>
    <row r="59" spans="1:31" s="63" customFormat="1" ht="25.5" x14ac:dyDescent="0.25">
      <c r="A59" s="49" t="s">
        <v>113</v>
      </c>
      <c r="B59" s="43" t="s">
        <v>160</v>
      </c>
      <c r="C59" s="43" t="s">
        <v>27</v>
      </c>
      <c r="D59" s="44" t="s">
        <v>48</v>
      </c>
      <c r="E59" s="44" t="s">
        <v>211</v>
      </c>
      <c r="F59" s="42" t="s">
        <v>149</v>
      </c>
      <c r="G59" s="51"/>
      <c r="H59" s="45">
        <f t="shared" si="12"/>
        <v>1313.3420000000001</v>
      </c>
      <c r="I59" s="46">
        <v>0</v>
      </c>
      <c r="J59" s="46">
        <v>0</v>
      </c>
      <c r="K59" s="46">
        <v>0</v>
      </c>
      <c r="L59" s="46">
        <v>0</v>
      </c>
      <c r="M59" s="46">
        <v>851.45</v>
      </c>
      <c r="N59" s="46">
        <v>330.34699999999998</v>
      </c>
      <c r="O59" s="46">
        <v>131.54499999999999</v>
      </c>
      <c r="P59" s="21">
        <v>0</v>
      </c>
      <c r="Q59" s="46">
        <v>0</v>
      </c>
      <c r="R59" s="46">
        <v>0</v>
      </c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62"/>
    </row>
    <row r="60" spans="1:31" s="47" customFormat="1" ht="51.75" customHeight="1" x14ac:dyDescent="0.25">
      <c r="A60" s="49" t="s">
        <v>123</v>
      </c>
      <c r="B60" s="43" t="s">
        <v>124</v>
      </c>
      <c r="C60" s="43" t="s">
        <v>27</v>
      </c>
      <c r="D60" s="44" t="s">
        <v>48</v>
      </c>
      <c r="E60" s="44" t="s">
        <v>81</v>
      </c>
      <c r="F60" s="42" t="s">
        <v>150</v>
      </c>
      <c r="G60" s="51"/>
      <c r="H60" s="45">
        <f t="shared" si="12"/>
        <v>1100</v>
      </c>
      <c r="I60" s="46">
        <v>0</v>
      </c>
      <c r="J60" s="46">
        <v>0</v>
      </c>
      <c r="K60" s="46">
        <v>0</v>
      </c>
      <c r="L60" s="46">
        <v>0</v>
      </c>
      <c r="M60" s="46">
        <v>1100</v>
      </c>
      <c r="N60" s="46">
        <v>0</v>
      </c>
      <c r="O60" s="46">
        <v>0</v>
      </c>
      <c r="P60" s="46">
        <f>ROUND(O60*13964.1/13690.3,0)</f>
        <v>0</v>
      </c>
      <c r="Q60" s="46">
        <f>ROUND(P60*14243.4/13964.1,0)</f>
        <v>0</v>
      </c>
      <c r="R60" s="46">
        <f>ROUND(Q60*14243.4/13964.1,0)</f>
        <v>0</v>
      </c>
    </row>
    <row r="61" spans="1:31" s="47" customFormat="1" ht="41.25" customHeight="1" x14ac:dyDescent="0.25">
      <c r="A61" s="49" t="s">
        <v>125</v>
      </c>
      <c r="B61" s="43" t="s">
        <v>190</v>
      </c>
      <c r="C61" s="43" t="s">
        <v>52</v>
      </c>
      <c r="D61" s="44" t="s">
        <v>48</v>
      </c>
      <c r="E61" s="44" t="s">
        <v>81</v>
      </c>
      <c r="F61" s="42" t="s">
        <v>151</v>
      </c>
      <c r="G61" s="51"/>
      <c r="H61" s="45">
        <f t="shared" si="12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f>ROUND(O61*13964.1/13690.3,0)</f>
        <v>0</v>
      </c>
      <c r="Q61" s="46">
        <f>ROUND(P61*14243.4/13964.1,0)</f>
        <v>0</v>
      </c>
      <c r="R61" s="46">
        <f>ROUND(Q61*14243.4/13964.1,0)</f>
        <v>0</v>
      </c>
    </row>
    <row r="62" spans="1:31" s="47" customFormat="1" ht="29.25" customHeight="1" x14ac:dyDescent="0.25">
      <c r="A62" s="49" t="s">
        <v>165</v>
      </c>
      <c r="B62" s="43" t="s">
        <v>166</v>
      </c>
      <c r="C62" s="43" t="s">
        <v>27</v>
      </c>
      <c r="D62" s="44" t="s">
        <v>48</v>
      </c>
      <c r="E62" s="44" t="s">
        <v>211</v>
      </c>
      <c r="F62" s="42" t="s">
        <v>167</v>
      </c>
      <c r="G62" s="51"/>
      <c r="H62" s="45">
        <f t="shared" si="12"/>
        <v>11762.946749999999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1586.894</v>
      </c>
      <c r="O62" s="46">
        <v>3804.248</v>
      </c>
      <c r="P62" s="46">
        <v>4974.0266899999997</v>
      </c>
      <c r="Q62" s="46">
        <v>1397.7780600000001</v>
      </c>
      <c r="R62" s="46">
        <v>0</v>
      </c>
    </row>
    <row r="63" spans="1:31" s="47" customFormat="1" ht="25.5" x14ac:dyDescent="0.25">
      <c r="A63" s="49" t="s">
        <v>168</v>
      </c>
      <c r="B63" s="43" t="s">
        <v>169</v>
      </c>
      <c r="C63" s="43" t="s">
        <v>27</v>
      </c>
      <c r="D63" s="44" t="s">
        <v>48</v>
      </c>
      <c r="E63" s="44" t="s">
        <v>210</v>
      </c>
      <c r="F63" s="42" t="s">
        <v>170</v>
      </c>
      <c r="G63" s="51"/>
      <c r="H63" s="45">
        <f t="shared" si="12"/>
        <v>3751.3720000000003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1711.3720000000001</v>
      </c>
      <c r="O63" s="46">
        <v>1000</v>
      </c>
      <c r="P63" s="46">
        <v>1040</v>
      </c>
      <c r="Q63" s="46">
        <v>0</v>
      </c>
      <c r="R63" s="21">
        <v>0</v>
      </c>
    </row>
    <row r="64" spans="1:31" s="47" customFormat="1" ht="54.75" customHeight="1" x14ac:dyDescent="0.25">
      <c r="A64" s="49" t="s">
        <v>177</v>
      </c>
      <c r="B64" s="43" t="s">
        <v>178</v>
      </c>
      <c r="C64" s="43" t="s">
        <v>27</v>
      </c>
      <c r="D64" s="44" t="s">
        <v>48</v>
      </c>
      <c r="E64" s="44" t="s">
        <v>81</v>
      </c>
      <c r="F64" s="42" t="s">
        <v>179</v>
      </c>
      <c r="G64" s="51"/>
      <c r="H64" s="45">
        <f t="shared" si="12"/>
        <v>262.21199999999999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262.21199999999999</v>
      </c>
      <c r="O64" s="46">
        <v>0</v>
      </c>
      <c r="P64" s="46">
        <f>ROUND(O64*13964.1/13690.3,0)</f>
        <v>0</v>
      </c>
      <c r="Q64" s="46">
        <f>ROUND(P64*14243.4/13964.1,0)</f>
        <v>0</v>
      </c>
      <c r="R64" s="46">
        <f>ROUND(Q64*14243.4/13964.1,0)</f>
        <v>0</v>
      </c>
    </row>
    <row r="65" spans="1:19" s="47" customFormat="1" ht="39.75" customHeight="1" x14ac:dyDescent="0.25">
      <c r="A65" s="49" t="s">
        <v>215</v>
      </c>
      <c r="B65" s="43" t="s">
        <v>221</v>
      </c>
      <c r="C65" s="43" t="s">
        <v>27</v>
      </c>
      <c r="D65" s="44" t="s">
        <v>48</v>
      </c>
      <c r="E65" s="44" t="s">
        <v>81</v>
      </c>
      <c r="F65" s="42" t="s">
        <v>216</v>
      </c>
      <c r="G65" s="51"/>
      <c r="H65" s="45">
        <f t="shared" si="12"/>
        <v>1488.9692399999999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545.74405999999999</v>
      </c>
      <c r="Q65" s="46">
        <v>100</v>
      </c>
      <c r="R65" s="46">
        <v>843.22518000000002</v>
      </c>
    </row>
    <row r="66" spans="1:19" s="47" customFormat="1" ht="39.75" customHeight="1" x14ac:dyDescent="0.25">
      <c r="A66" s="49" t="s">
        <v>231</v>
      </c>
      <c r="B66" s="43" t="s">
        <v>232</v>
      </c>
      <c r="C66" s="43" t="s">
        <v>27</v>
      </c>
      <c r="D66" s="44" t="s">
        <v>48</v>
      </c>
      <c r="E66" s="44" t="s">
        <v>211</v>
      </c>
      <c r="F66" s="42" t="s">
        <v>233</v>
      </c>
      <c r="G66" s="51"/>
      <c r="H66" s="45">
        <f t="shared" si="12"/>
        <v>294.39999999999998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294.39999999999998</v>
      </c>
      <c r="Q66" s="46">
        <v>0</v>
      </c>
      <c r="R66" s="46">
        <v>0</v>
      </c>
    </row>
    <row r="67" spans="1:19" s="47" customFormat="1" ht="51" x14ac:dyDescent="0.25">
      <c r="A67" s="49" t="s">
        <v>235</v>
      </c>
      <c r="B67" s="43" t="s">
        <v>246</v>
      </c>
      <c r="C67" s="43" t="s">
        <v>27</v>
      </c>
      <c r="D67" s="44" t="s">
        <v>48</v>
      </c>
      <c r="E67" s="44" t="s">
        <v>210</v>
      </c>
      <c r="F67" s="42" t="s">
        <v>234</v>
      </c>
      <c r="G67" s="42"/>
      <c r="H67" s="45">
        <f t="shared" si="12"/>
        <v>193.67599999999999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193.67599999999999</v>
      </c>
      <c r="R67" s="48">
        <v>0</v>
      </c>
    </row>
    <row r="68" spans="1:19" s="47" customFormat="1" ht="89.25" x14ac:dyDescent="0.25">
      <c r="A68" s="49" t="s">
        <v>236</v>
      </c>
      <c r="B68" s="43" t="s">
        <v>240</v>
      </c>
      <c r="C68" s="43" t="s">
        <v>27</v>
      </c>
      <c r="D68" s="44" t="s">
        <v>48</v>
      </c>
      <c r="E68" s="44" t="s">
        <v>210</v>
      </c>
      <c r="F68" s="42" t="s">
        <v>241</v>
      </c>
      <c r="G68" s="42"/>
      <c r="H68" s="45">
        <f t="shared" si="12"/>
        <v>5098.7310299999999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3433.5329900000002</v>
      </c>
      <c r="R68" s="48">
        <v>1665.19804</v>
      </c>
    </row>
    <row r="69" spans="1:19" s="47" customFormat="1" ht="38.25" x14ac:dyDescent="0.25">
      <c r="A69" s="49" t="s">
        <v>239</v>
      </c>
      <c r="B69" s="43" t="s">
        <v>237</v>
      </c>
      <c r="C69" s="43" t="s">
        <v>27</v>
      </c>
      <c r="D69" s="44" t="s">
        <v>48</v>
      </c>
      <c r="E69" s="44" t="s">
        <v>80</v>
      </c>
      <c r="F69" s="42" t="s">
        <v>238</v>
      </c>
      <c r="G69" s="42"/>
      <c r="H69" s="45">
        <f t="shared" si="12"/>
        <v>47082.296690000003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21507</v>
      </c>
      <c r="R69" s="48">
        <v>25575.296689999999</v>
      </c>
    </row>
    <row r="70" spans="1:19" s="67" customFormat="1" ht="25.5" x14ac:dyDescent="0.25">
      <c r="A70" s="49" t="s">
        <v>251</v>
      </c>
      <c r="B70" s="57" t="s">
        <v>249</v>
      </c>
      <c r="C70" s="57" t="s">
        <v>27</v>
      </c>
      <c r="D70" s="66" t="s">
        <v>48</v>
      </c>
      <c r="E70" s="66" t="s">
        <v>81</v>
      </c>
      <c r="F70" s="64" t="s">
        <v>253</v>
      </c>
      <c r="G70" s="64"/>
      <c r="H70" s="45">
        <f t="shared" si="12"/>
        <v>8900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6">
        <v>8900</v>
      </c>
      <c r="S70" s="86"/>
    </row>
    <row r="71" spans="1:19" s="67" customFormat="1" ht="51" x14ac:dyDescent="0.25">
      <c r="A71" s="49" t="s">
        <v>252</v>
      </c>
      <c r="B71" s="57" t="s">
        <v>255</v>
      </c>
      <c r="C71" s="57" t="s">
        <v>27</v>
      </c>
      <c r="D71" s="66" t="s">
        <v>48</v>
      </c>
      <c r="E71" s="66" t="s">
        <v>81</v>
      </c>
      <c r="F71" s="64" t="s">
        <v>254</v>
      </c>
      <c r="G71" s="64"/>
      <c r="H71" s="45">
        <f t="shared" si="12"/>
        <v>400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6">
        <v>400</v>
      </c>
      <c r="S71" s="86"/>
    </row>
    <row r="72" spans="1:19" s="16" customFormat="1" ht="66" customHeight="1" x14ac:dyDescent="0.25">
      <c r="A72" s="31" t="s">
        <v>139</v>
      </c>
      <c r="B72" s="32" t="s">
        <v>197</v>
      </c>
      <c r="C72" s="32" t="s">
        <v>52</v>
      </c>
      <c r="D72" s="40" t="s">
        <v>48</v>
      </c>
      <c r="E72" s="40" t="s">
        <v>80</v>
      </c>
      <c r="F72" s="31" t="s">
        <v>152</v>
      </c>
      <c r="G72" s="31"/>
      <c r="H72" s="33">
        <f>I72+J72+K72+L72+M72+N72+O72+P72+Q72+R72</f>
        <v>3288.58</v>
      </c>
      <c r="I72" s="33">
        <f>I75+I76+I77+I78+I79+I80+I81+I82</f>
        <v>0</v>
      </c>
      <c r="J72" s="33">
        <f>J75+J76+J77+J78+J79+J80+J81+J82</f>
        <v>0</v>
      </c>
      <c r="K72" s="33">
        <f>K75+K76+K77+K78+K79+K80+K81+K82</f>
        <v>0</v>
      </c>
      <c r="L72" s="33">
        <f>L75+L76+L77+L78+L79+L80+L81+L82</f>
        <v>0</v>
      </c>
      <c r="M72" s="33">
        <f>M73+M75+M76+M77+M78+M79+M80+M81+M83+M85+M82+M84</f>
        <v>2653.58</v>
      </c>
      <c r="N72" s="33">
        <f>N73+N74</f>
        <v>635</v>
      </c>
      <c r="O72" s="33">
        <f t="shared" ref="O72:R72" si="13">O73+O75+O76+O77+O78+O79+O80+O81+O83+O85+O82+O84</f>
        <v>0</v>
      </c>
      <c r="P72" s="33">
        <f t="shared" si="13"/>
        <v>0</v>
      </c>
      <c r="Q72" s="33">
        <f t="shared" si="13"/>
        <v>0</v>
      </c>
      <c r="R72" s="33">
        <f t="shared" si="13"/>
        <v>0</v>
      </c>
    </row>
    <row r="73" spans="1:19" s="16" customFormat="1" ht="42.2" customHeight="1" x14ac:dyDescent="0.25">
      <c r="A73" s="17" t="s">
        <v>140</v>
      </c>
      <c r="B73" s="18" t="s">
        <v>199</v>
      </c>
      <c r="C73" s="18" t="s">
        <v>52</v>
      </c>
      <c r="D73" s="41" t="s">
        <v>48</v>
      </c>
      <c r="E73" s="41" t="s">
        <v>80</v>
      </c>
      <c r="F73" s="19" t="s">
        <v>201</v>
      </c>
      <c r="G73" s="15"/>
      <c r="H73" s="20">
        <f>I73+J73+K73+L73+M73+N73+O73+P73+Q73+R73</f>
        <v>2653.58</v>
      </c>
      <c r="I73" s="21">
        <v>0</v>
      </c>
      <c r="J73" s="21">
        <v>0</v>
      </c>
      <c r="K73" s="21">
        <v>0</v>
      </c>
      <c r="L73" s="21">
        <v>0</v>
      </c>
      <c r="M73" s="21">
        <v>2653.58</v>
      </c>
      <c r="N73" s="25">
        <v>0</v>
      </c>
      <c r="O73" s="21">
        <v>0</v>
      </c>
      <c r="P73" s="21">
        <f>ROUND(O73*13964.1/13690.3,0)</f>
        <v>0</v>
      </c>
      <c r="Q73" s="21">
        <f>ROUND(P73*14243.4/13964.1,0)</f>
        <v>0</v>
      </c>
      <c r="R73" s="21">
        <f>ROUND(Q73*14243.4/13964.1,0)</f>
        <v>0</v>
      </c>
    </row>
    <row r="74" spans="1:19" ht="63.75" customHeight="1" x14ac:dyDescent="0.25">
      <c r="A74" s="17" t="s">
        <v>200</v>
      </c>
      <c r="B74" s="18" t="s">
        <v>207</v>
      </c>
      <c r="C74" s="18" t="s">
        <v>52</v>
      </c>
      <c r="D74" s="41" t="s">
        <v>48</v>
      </c>
      <c r="E74" s="41" t="s">
        <v>80</v>
      </c>
      <c r="F74" s="19" t="s">
        <v>198</v>
      </c>
      <c r="G74" s="15"/>
      <c r="H74" s="20">
        <f>I74+J74+K74+L74+M74+N74+O74+P74+Q74+R74</f>
        <v>635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5">
        <v>635</v>
      </c>
      <c r="O74" s="21">
        <v>0</v>
      </c>
      <c r="P74" s="21">
        <v>0</v>
      </c>
      <c r="Q74" s="21">
        <v>0</v>
      </c>
      <c r="R74" s="21">
        <v>0</v>
      </c>
    </row>
    <row r="75" spans="1:19" ht="15.75" x14ac:dyDescent="0.25"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26"/>
    </row>
    <row r="76" spans="1:19" ht="15.75" x14ac:dyDescent="0.25"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27"/>
    </row>
  </sheetData>
  <autoFilter ref="A8:AE74"/>
  <mergeCells count="27">
    <mergeCell ref="N1:R1"/>
    <mergeCell ref="K2:R2"/>
    <mergeCell ref="O3:R3"/>
    <mergeCell ref="N4:R4"/>
    <mergeCell ref="B76:N76"/>
    <mergeCell ref="I7:I8"/>
    <mergeCell ref="J7:J8"/>
    <mergeCell ref="K7:K8"/>
    <mergeCell ref="L7:L8"/>
    <mergeCell ref="M7:M8"/>
    <mergeCell ref="N7:N8"/>
    <mergeCell ref="B75:N75"/>
    <mergeCell ref="B6:B8"/>
    <mergeCell ref="C6:C8"/>
    <mergeCell ref="D6:G6"/>
    <mergeCell ref="D7:D8"/>
    <mergeCell ref="F7:F8"/>
    <mergeCell ref="E7:E8"/>
    <mergeCell ref="A6:A8"/>
    <mergeCell ref="A5:R5"/>
    <mergeCell ref="G7:G8"/>
    <mergeCell ref="H6:R6"/>
    <mergeCell ref="H7:H8"/>
    <mergeCell ref="O7:O8"/>
    <mergeCell ref="P7:P8"/>
    <mergeCell ref="Q7:Q8"/>
    <mergeCell ref="R7:R8"/>
  </mergeCells>
  <phoneticPr fontId="17" type="noConversion"/>
  <pageMargins left="0" right="0" top="0.59055118110236227" bottom="0.59055118110236227" header="0" footer="0"/>
  <pageSetup paperSize="9" scale="55" fitToHeight="0" orientation="landscape" horizontalDpi="1200" verticalDpi="1200" r:id="rId1"/>
  <rowBreaks count="3" manualBreakCount="3">
    <brk id="26" max="17" man="1"/>
    <brk id="43" max="17" man="1"/>
    <brk id="6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2"/>
  <sheetViews>
    <sheetView view="pageBreakPreview" zoomScale="90" zoomScaleNormal="90" zoomScaleSheetLayoutView="90" workbookViewId="0">
      <pane xSplit="3" ySplit="11" topLeftCell="D301" activePane="bottomRight" state="frozen"/>
      <selection pane="topRight" activeCell="D1" sqref="D1"/>
      <selection pane="bottomLeft" activeCell="A11" sqref="A11"/>
      <selection pane="bottomRight" activeCell="N5" sqref="N5"/>
    </sheetView>
  </sheetViews>
  <sheetFormatPr defaultRowHeight="15" x14ac:dyDescent="0.25"/>
  <cols>
    <col min="1" max="1" width="7.28515625" style="12" customWidth="1"/>
    <col min="2" max="2" width="43.5703125" style="30" customWidth="1"/>
    <col min="3" max="3" width="22.42578125" customWidth="1"/>
    <col min="4" max="4" width="15.5703125" style="76" customWidth="1"/>
    <col min="5" max="5" width="12.5703125" style="76" customWidth="1"/>
    <col min="6" max="6" width="17.7109375" style="76" customWidth="1"/>
    <col min="7" max="7" width="16" style="76" customWidth="1"/>
    <col min="8" max="8" width="13.140625" style="76" customWidth="1"/>
    <col min="9" max="9" width="18.7109375" style="76" customWidth="1"/>
    <col min="10" max="10" width="14.85546875" style="77" customWidth="1"/>
    <col min="11" max="11" width="13.42578125" style="77" customWidth="1"/>
    <col min="12" max="12" width="14.5703125" style="77" customWidth="1"/>
    <col min="13" max="13" width="14.85546875" style="76" customWidth="1"/>
    <col min="14" max="14" width="15.7109375" style="76" customWidth="1"/>
  </cols>
  <sheetData>
    <row r="1" spans="1:14" s="1" customFormat="1" ht="19.5" customHeight="1" x14ac:dyDescent="0.25"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78" t="s">
        <v>17</v>
      </c>
    </row>
    <row r="2" spans="1:14" s="1" customFormat="1" ht="4.5" customHeight="1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78"/>
    </row>
    <row r="3" spans="1:14" s="1" customFormat="1" ht="13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 t="s">
        <v>247</v>
      </c>
    </row>
    <row r="4" spans="1:14" s="1" customFormat="1" ht="16.350000000000001" customHeight="1" x14ac:dyDescent="0.25"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78" t="s">
        <v>228</v>
      </c>
    </row>
    <row r="5" spans="1:14" s="1" customFormat="1" ht="16.350000000000001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N5" s="78" t="s">
        <v>262</v>
      </c>
    </row>
    <row r="6" spans="1:14" s="1" customFormat="1" ht="22.15" customHeight="1" x14ac:dyDescent="0.25">
      <c r="A6" s="121" t="s">
        <v>114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</row>
    <row r="7" spans="1:14" s="1" customFormat="1" ht="12.2" customHeight="1" x14ac:dyDescent="0.25">
      <c r="A7" s="23"/>
      <c r="B7" s="29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s="1" customFormat="1" ht="15" customHeight="1" x14ac:dyDescent="0.25">
      <c r="A8" s="108" t="s">
        <v>0</v>
      </c>
      <c r="B8" s="109" t="s">
        <v>41</v>
      </c>
      <c r="C8" s="124" t="s">
        <v>1</v>
      </c>
      <c r="D8" s="123" t="s">
        <v>2</v>
      </c>
      <c r="E8" s="123"/>
      <c r="F8" s="123"/>
      <c r="G8" s="123"/>
      <c r="H8" s="123"/>
      <c r="I8" s="123"/>
      <c r="J8" s="123"/>
      <c r="K8" s="123"/>
      <c r="L8" s="123"/>
      <c r="M8" s="123"/>
      <c r="N8" s="123"/>
    </row>
    <row r="9" spans="1:14" s="1" customFormat="1" x14ac:dyDescent="0.25">
      <c r="A9" s="108"/>
      <c r="B9" s="109"/>
      <c r="C9" s="124"/>
      <c r="D9" s="69" t="s">
        <v>3</v>
      </c>
      <c r="E9" s="69" t="s">
        <v>4</v>
      </c>
      <c r="F9" s="69" t="s">
        <v>5</v>
      </c>
      <c r="G9" s="69" t="s">
        <v>6</v>
      </c>
      <c r="H9" s="69" t="s">
        <v>7</v>
      </c>
      <c r="I9" s="69" t="s">
        <v>8</v>
      </c>
      <c r="J9" s="69" t="s">
        <v>9</v>
      </c>
      <c r="K9" s="69" t="s">
        <v>106</v>
      </c>
      <c r="L9" s="69" t="s">
        <v>107</v>
      </c>
      <c r="M9" s="69" t="s">
        <v>108</v>
      </c>
      <c r="N9" s="91" t="s">
        <v>109</v>
      </c>
    </row>
    <row r="10" spans="1:14" s="1" customFormat="1" ht="16.350000000000001" customHeight="1" x14ac:dyDescent="0.25">
      <c r="A10" s="24">
        <v>1</v>
      </c>
      <c r="B10" s="24">
        <v>2</v>
      </c>
      <c r="C10" s="13">
        <v>3</v>
      </c>
      <c r="D10" s="69">
        <v>4</v>
      </c>
      <c r="E10" s="69">
        <v>5</v>
      </c>
      <c r="F10" s="69">
        <v>6</v>
      </c>
      <c r="G10" s="69">
        <v>7</v>
      </c>
      <c r="H10" s="69">
        <v>8</v>
      </c>
      <c r="I10" s="69">
        <v>8</v>
      </c>
      <c r="J10" s="69">
        <v>10</v>
      </c>
      <c r="K10" s="69">
        <v>11</v>
      </c>
      <c r="L10" s="69">
        <v>12</v>
      </c>
      <c r="M10" s="69">
        <v>13</v>
      </c>
      <c r="N10" s="69">
        <v>14</v>
      </c>
    </row>
    <row r="11" spans="1:14" s="53" customFormat="1" ht="14.25" customHeight="1" x14ac:dyDescent="0.25">
      <c r="A11" s="119"/>
      <c r="B11" s="122" t="s">
        <v>182</v>
      </c>
      <c r="C11" s="89" t="s">
        <v>3</v>
      </c>
      <c r="D11" s="90">
        <f>SUM(D12:D15)</f>
        <v>1150456.03082</v>
      </c>
      <c r="E11" s="90">
        <f t="shared" ref="E11:N11" si="0">SUM(E12:E15)</f>
        <v>13398.623</v>
      </c>
      <c r="F11" s="90">
        <f t="shared" si="0"/>
        <v>12198.282999999999</v>
      </c>
      <c r="G11" s="90">
        <f>SUM(G12:G15)</f>
        <v>41906.532999999996</v>
      </c>
      <c r="H11" s="90">
        <f t="shared" si="0"/>
        <v>18595.080000000002</v>
      </c>
      <c r="I11" s="90">
        <f t="shared" si="0"/>
        <v>150286.519</v>
      </c>
      <c r="J11" s="90">
        <f t="shared" si="0"/>
        <v>132239.02600000001</v>
      </c>
      <c r="K11" s="90">
        <f t="shared" si="0"/>
        <v>206927.08000000002</v>
      </c>
      <c r="L11" s="90">
        <f>SUM(L12:L15)</f>
        <v>107731.25882999999</v>
      </c>
      <c r="M11" s="90">
        <f>SUM(M12:M15)</f>
        <v>199419.0846</v>
      </c>
      <c r="N11" s="90">
        <f t="shared" si="0"/>
        <v>267754.54339000001</v>
      </c>
    </row>
    <row r="12" spans="1:14" s="53" customFormat="1" x14ac:dyDescent="0.25">
      <c r="A12" s="119"/>
      <c r="B12" s="122"/>
      <c r="C12" s="89" t="s">
        <v>10</v>
      </c>
      <c r="D12" s="90">
        <f t="shared" ref="D12:D75" si="1">SUM(E12:N12)</f>
        <v>21098.992000000002</v>
      </c>
      <c r="E12" s="90">
        <v>0</v>
      </c>
      <c r="F12" s="90">
        <v>0</v>
      </c>
      <c r="G12" s="90">
        <f t="shared" ref="G12:N12" si="2">G17+G198</f>
        <v>21098.992000000002</v>
      </c>
      <c r="H12" s="90">
        <f t="shared" si="2"/>
        <v>0</v>
      </c>
      <c r="I12" s="90">
        <f t="shared" si="2"/>
        <v>0</v>
      </c>
      <c r="J12" s="90">
        <f t="shared" si="2"/>
        <v>0</v>
      </c>
      <c r="K12" s="90">
        <f t="shared" si="2"/>
        <v>0</v>
      </c>
      <c r="L12" s="90">
        <f t="shared" si="2"/>
        <v>0</v>
      </c>
      <c r="M12" s="90">
        <f t="shared" si="2"/>
        <v>0</v>
      </c>
      <c r="N12" s="90">
        <f t="shared" si="2"/>
        <v>0</v>
      </c>
    </row>
    <row r="13" spans="1:14" s="53" customFormat="1" ht="14.25" customHeight="1" x14ac:dyDescent="0.25">
      <c r="A13" s="119"/>
      <c r="B13" s="122"/>
      <c r="C13" s="89" t="s">
        <v>11</v>
      </c>
      <c r="D13" s="90">
        <f t="shared" si="1"/>
        <v>417482.12962999998</v>
      </c>
      <c r="E13" s="90">
        <f t="shared" ref="E13:N13" si="3">SUM(E18+E199)</f>
        <v>156.25</v>
      </c>
      <c r="F13" s="90">
        <f t="shared" si="3"/>
        <v>666.66700000000003</v>
      </c>
      <c r="G13" s="90">
        <f t="shared" si="3"/>
        <v>6718.9630000000006</v>
      </c>
      <c r="H13" s="90">
        <f t="shared" si="3"/>
        <v>416.66699999999997</v>
      </c>
      <c r="I13" s="90">
        <f t="shared" si="3"/>
        <v>59356.604999999996</v>
      </c>
      <c r="J13" s="90">
        <f t="shared" si="3"/>
        <v>18986.715</v>
      </c>
      <c r="K13" s="90">
        <f t="shared" si="3"/>
        <v>98781.863000000012</v>
      </c>
      <c r="L13" s="90">
        <f t="shared" si="3"/>
        <v>3239.2696900000001</v>
      </c>
      <c r="M13" s="90">
        <f t="shared" si="3"/>
        <v>105484.96170999999</v>
      </c>
      <c r="N13" s="90">
        <f t="shared" si="3"/>
        <v>123674.16823</v>
      </c>
    </row>
    <row r="14" spans="1:14" s="53" customFormat="1" ht="14.25" customHeight="1" x14ac:dyDescent="0.25">
      <c r="A14" s="119"/>
      <c r="B14" s="122"/>
      <c r="C14" s="89" t="s">
        <v>12</v>
      </c>
      <c r="D14" s="90">
        <f t="shared" si="1"/>
        <v>707055.10918999999</v>
      </c>
      <c r="E14" s="90">
        <f t="shared" ref="E14:N14" si="4">SUM(E19+E200)</f>
        <v>13242.373</v>
      </c>
      <c r="F14" s="90">
        <f t="shared" si="4"/>
        <v>11531.616</v>
      </c>
      <c r="G14" s="90">
        <f t="shared" si="4"/>
        <v>14088.577999999998</v>
      </c>
      <c r="H14" s="90">
        <f t="shared" si="4"/>
        <v>15768.513000000001</v>
      </c>
      <c r="I14" s="90">
        <f t="shared" si="4"/>
        <v>88520.01400000001</v>
      </c>
      <c r="J14" s="90">
        <f t="shared" si="4"/>
        <v>113252.311</v>
      </c>
      <c r="K14" s="90">
        <f t="shared" si="4"/>
        <v>108145.21699999999</v>
      </c>
      <c r="L14" s="90">
        <f t="shared" si="4"/>
        <v>104491.98913999999</v>
      </c>
      <c r="M14" s="90">
        <f t="shared" si="4"/>
        <v>93934.122890000013</v>
      </c>
      <c r="N14" s="90">
        <f t="shared" si="4"/>
        <v>144080.37516</v>
      </c>
    </row>
    <row r="15" spans="1:14" s="53" customFormat="1" ht="38.25" x14ac:dyDescent="0.25">
      <c r="A15" s="119"/>
      <c r="B15" s="122"/>
      <c r="C15" s="89" t="s">
        <v>111</v>
      </c>
      <c r="D15" s="90">
        <f t="shared" si="1"/>
        <v>4819.8</v>
      </c>
      <c r="E15" s="90">
        <f t="shared" ref="E15:N15" si="5">SUM(E20+E201)</f>
        <v>0</v>
      </c>
      <c r="F15" s="90">
        <f t="shared" si="5"/>
        <v>0</v>
      </c>
      <c r="G15" s="90">
        <f t="shared" si="5"/>
        <v>0</v>
      </c>
      <c r="H15" s="90">
        <f t="shared" si="5"/>
        <v>2409.9</v>
      </c>
      <c r="I15" s="90">
        <f t="shared" si="5"/>
        <v>2409.9</v>
      </c>
      <c r="J15" s="90">
        <f t="shared" si="5"/>
        <v>0</v>
      </c>
      <c r="K15" s="90">
        <f t="shared" si="5"/>
        <v>0</v>
      </c>
      <c r="L15" s="90">
        <f t="shared" si="5"/>
        <v>0</v>
      </c>
      <c r="M15" s="90">
        <f t="shared" si="5"/>
        <v>0</v>
      </c>
      <c r="N15" s="90">
        <f t="shared" si="5"/>
        <v>0</v>
      </c>
    </row>
    <row r="16" spans="1:14" s="53" customFormat="1" x14ac:dyDescent="0.25">
      <c r="A16" s="119">
        <v>1</v>
      </c>
      <c r="B16" s="122" t="s">
        <v>97</v>
      </c>
      <c r="C16" s="89" t="s">
        <v>3</v>
      </c>
      <c r="D16" s="90">
        <f t="shared" si="1"/>
        <v>874728.19373000006</v>
      </c>
      <c r="E16" s="90">
        <f t="shared" ref="E16:N16" si="6">SUM(E17:E20)</f>
        <v>8379.384</v>
      </c>
      <c r="F16" s="90">
        <f t="shared" si="6"/>
        <v>9495.4259999999995</v>
      </c>
      <c r="G16" s="90">
        <f t="shared" si="6"/>
        <v>39462.667000000001</v>
      </c>
      <c r="H16" s="90">
        <f t="shared" si="6"/>
        <v>14869.834000000001</v>
      </c>
      <c r="I16" s="90">
        <f t="shared" si="6"/>
        <v>80500.657000000007</v>
      </c>
      <c r="J16" s="90">
        <f t="shared" si="6"/>
        <v>91678.612999999998</v>
      </c>
      <c r="K16" s="90">
        <f t="shared" si="6"/>
        <v>167570.66200000001</v>
      </c>
      <c r="L16" s="90">
        <f>SUM(L17:L20)</f>
        <v>63516.034540000001</v>
      </c>
      <c r="M16" s="90">
        <f>SUM(M17:M20)</f>
        <v>184355.43674</v>
      </c>
      <c r="N16" s="90">
        <f t="shared" si="6"/>
        <v>214899.47944999998</v>
      </c>
    </row>
    <row r="17" spans="1:14" s="53" customFormat="1" x14ac:dyDescent="0.25">
      <c r="A17" s="119"/>
      <c r="B17" s="122"/>
      <c r="C17" s="89" t="s">
        <v>10</v>
      </c>
      <c r="D17" s="90">
        <f t="shared" si="1"/>
        <v>21098.992000000002</v>
      </c>
      <c r="E17" s="90">
        <v>0</v>
      </c>
      <c r="F17" s="90">
        <v>0</v>
      </c>
      <c r="G17" s="90">
        <f>G88+G93</f>
        <v>21098.992000000002</v>
      </c>
      <c r="H17" s="90">
        <f>H88+H93</f>
        <v>0</v>
      </c>
      <c r="I17" s="90">
        <f>I88+I93</f>
        <v>0</v>
      </c>
      <c r="J17" s="90">
        <f>J23+J28+J33+J38+J43+J48+J53+J58+J63+J68+J73+J78+J83+J88+J93+J98+J103+J108+J113+J118+J123+J128+J133+J138+J143+J148+J153</f>
        <v>0</v>
      </c>
      <c r="K17" s="90">
        <f>K23+K28+K33+K38+K43+K48+K53+K58+K63+K68+K73+K78+K83+K88+K93+K98+K103+K108+K113+K118+K123+K128+K133+K138+K143+K148+K153</f>
        <v>0</v>
      </c>
      <c r="L17" s="90">
        <f>L23+L28+L33+L38+L43+L48+L53+L58+L63+L68+L73+L78+L83+L88+L93+L98+L103+L108+L113+L118+L123+L128+L133+L138+L143+L148+L153</f>
        <v>0</v>
      </c>
      <c r="M17" s="90">
        <f>M23+M28+M33+M38+M43+M48+M53+M58+M63+M68+M73+M78+M83+M88+M93+M98+M103+M108+M113+M118+M123+M128+M133+M138+M143+M148+M153+M158+M163+M168+M173+M178+M188</f>
        <v>0</v>
      </c>
      <c r="N17" s="90">
        <f t="shared" ref="N17" si="7">N23+N28+N33+N38+N43+N48+N53+N58+N63+N68+N73+N78+N83+N88+N93+N98+N103+N108+N113+N118+N123+N128+N133+N138+N143+N148+N153+N158+N163+N168+N173+N178+N188</f>
        <v>0</v>
      </c>
    </row>
    <row r="18" spans="1:14" s="53" customFormat="1" x14ac:dyDescent="0.25">
      <c r="A18" s="119"/>
      <c r="B18" s="122"/>
      <c r="C18" s="89" t="s">
        <v>11</v>
      </c>
      <c r="D18" s="90">
        <f t="shared" si="1"/>
        <v>322233.96458000003</v>
      </c>
      <c r="E18" s="90">
        <f>SUM(E24+E29+E34+E39+E44+E49+E59+E64+E69)</f>
        <v>0</v>
      </c>
      <c r="F18" s="90">
        <f>SUM(F24+F29+F34+F39+F44+F49+F59+F64+F69)</f>
        <v>0</v>
      </c>
      <c r="G18" s="90">
        <f>SUM(G89+G94)</f>
        <v>6302.2960000000003</v>
      </c>
      <c r="H18" s="90">
        <f>SUM(H89+H94)</f>
        <v>0</v>
      </c>
      <c r="I18" s="90">
        <f>SUM(I89+I94)</f>
        <v>0</v>
      </c>
      <c r="J18" s="90">
        <f>J24+J29+J34+J39+J44+J49+J54+J59+J64+J69+J74+J79+J84+J89+J94+J99+J104+J109+J114+J119+J124+J129+J134+J139+J144+J149+J154</f>
        <v>0</v>
      </c>
      <c r="K18" s="90">
        <f>K24+K29+K34+K39+K44+K49+K54+K59+K64+K69+K74+K79+K84+K89+K94+K99+K104+K109+K114+K119+K124+K129+K134+K139+K144+K149+K154+K159</f>
        <v>94779.551000000007</v>
      </c>
      <c r="L18" s="90">
        <f>L24+L29+L34+L39+L44+L49+L54+L59+L64+L69+L74+L79+L84+L89+L94+L99+L104+L109+L114+L119+L124+L129+L134+L139+L144+L149+L154+L159</f>
        <v>0</v>
      </c>
      <c r="M18" s="90">
        <f>M24+M29+M34+M39+M44+M49+M54+M59+M64+M69+M74+M79+M84+M89+M94+M99+M104+M109+M114+M119+M124+M129+M134+M139+M144+M149+M154+M159+M164+M169+M174+M179+M189</f>
        <v>101328.91757999999</v>
      </c>
      <c r="N18" s="90">
        <f>N24+N29+N34+N39+N44+N49+N54+N59+N64+N69+N74+N79+N84+N89+N94+N99+N104+N109+N114+N119+N124+N129+N134+N139+N144+N149+N154+N159+N164+N169+N174+N179+N189+N184+N194</f>
        <v>119823.2</v>
      </c>
    </row>
    <row r="19" spans="1:14" s="53" customFormat="1" x14ac:dyDescent="0.25">
      <c r="A19" s="119"/>
      <c r="B19" s="122"/>
      <c r="C19" s="89" t="s">
        <v>12</v>
      </c>
      <c r="D19" s="90">
        <f t="shared" si="1"/>
        <v>526575.43715000001</v>
      </c>
      <c r="E19" s="90">
        <f>SUM(E25+E30+E35+E40+E45+E50+E60+E65+E70+E75+E80+E85+E90+E95)</f>
        <v>8379.384</v>
      </c>
      <c r="F19" s="90">
        <f>SUM(F25+F30+F35+F40+F45+F50+F60+F65+F70+F75+F80)</f>
        <v>9495.4259999999995</v>
      </c>
      <c r="G19" s="90">
        <f>SUM(G25+G30+G35+G40+G45+G50+G60+G65+G70+G75+G80+G82+G90+G95+G100)</f>
        <v>12061.378999999997</v>
      </c>
      <c r="H19" s="90">
        <f>SUM(H25+H30+H35+H40+H45+H50+H60+H65+H70+H75+H80+H85+H90+H95+H100+H110+H55+H115+H105)</f>
        <v>12459.934000000001</v>
      </c>
      <c r="I19" s="90">
        <f>SUM(I25+I30+I35+I40+I45+I50+I60+I65+I70+I75+I80+I85+I90+I95+I100+I110+I55+I115+I105+I120+I125+I130+I135+I140+I145+I150+I155)</f>
        <v>78090.757000000012</v>
      </c>
      <c r="J19" s="90">
        <f>J25+J30+J35+J40+J45+J50+J55+J60+J65+J70+J75+J80+J85+J90+J95+J100+J105+J110+J115+J120+J125+J130+J135+J140+J145+J150+J155</f>
        <v>91678.612999999998</v>
      </c>
      <c r="K19" s="90">
        <f>K25+K30+K35+K40+K45+K50+K55+K60+K65+K70+K75+K80+K85+K90+K95+K100+K105+K110+K115+K120+K125+K130+K135+K140+K145+K150+K155+K160+K165</f>
        <v>72791.11099999999</v>
      </c>
      <c r="L19" s="90">
        <f>L25+L30+L35+L40+L45+L50+L55+L60+L65+L70+L75+L80+L85+L90+L95+L100+L105+L110+L115+L120+L125+L130+L135+L140+L145+L150+L155+L160+L165+L170+L175+L180</f>
        <v>63516.034540000001</v>
      </c>
      <c r="M19" s="90">
        <f>M25+M30+M35+M40+M45+M50+M55+M60+M65+M70+M75+M80+M85+M90+M95+M100+M105+M110+M115+M120+M125+M130+M135+M140+M145+M150+M155+M160+M165+M170+M175+M180+M190</f>
        <v>83026.519160000011</v>
      </c>
      <c r="N19" s="90">
        <f>N25+N30+N35+N40+N45+N50+N55+N60+N65+N70+N75+N80+N85+N90+N95+N100+N105+N110+N115+N120+N125+N130+N135+N140+N145+N150+N155+N160+N165+N170+N175+N180+N190+N185+N195</f>
        <v>95076.279450000002</v>
      </c>
    </row>
    <row r="20" spans="1:14" s="53" customFormat="1" ht="38.25" x14ac:dyDescent="0.25">
      <c r="A20" s="119"/>
      <c r="B20" s="122"/>
      <c r="C20" s="89" t="s">
        <v>111</v>
      </c>
      <c r="D20" s="90">
        <f t="shared" si="1"/>
        <v>4819.8</v>
      </c>
      <c r="E20" s="90">
        <f>E116</f>
        <v>0</v>
      </c>
      <c r="F20" s="90">
        <f>F116</f>
        <v>0</v>
      </c>
      <c r="G20" s="90">
        <f>G116</f>
        <v>0</v>
      </c>
      <c r="H20" s="90">
        <f>H116</f>
        <v>2409.9</v>
      </c>
      <c r="I20" s="90">
        <f>I116</f>
        <v>2409.9</v>
      </c>
      <c r="J20" s="90">
        <f>J26+J31+J36+J41+J46+J51+J56+J61+J66+J71+J76+J81+J86+J91+J96+J101+J106+J111+J116+J121+J126+J131+J136+J141+J146+J151+J156</f>
        <v>0</v>
      </c>
      <c r="K20" s="90">
        <f>K116</f>
        <v>0</v>
      </c>
      <c r="L20" s="90">
        <f>L116</f>
        <v>0</v>
      </c>
      <c r="M20" s="90">
        <f>M26+M31+M36+M41+M46+M51+M56+M61+M66+M71+M76+M81+M86+M91+M96+M101+M106+M111+M116+M121+M126+M131+M136+M141+M146+M151+M156+M161+M166+M171+M176+M181+M191</f>
        <v>0</v>
      </c>
      <c r="N20" s="90">
        <f>N26+N31+N36+N41+N46+N51+N56+N61+N66+N71+N76+N81+N86+N91+N96+N101+N106+N111+N116+N121+N126+N131+N136+N141+N146+N151+N156+N161+N166+N171+N176+N181+N191</f>
        <v>0</v>
      </c>
    </row>
    <row r="21" spans="1:14" s="53" customFormat="1" ht="64.150000000000006" customHeight="1" x14ac:dyDescent="0.25">
      <c r="A21" s="88" t="s">
        <v>14</v>
      </c>
      <c r="B21" s="89" t="s">
        <v>115</v>
      </c>
      <c r="C21" s="89"/>
      <c r="D21" s="90">
        <f t="shared" si="1"/>
        <v>874728.19372999994</v>
      </c>
      <c r="E21" s="90">
        <f>E22+E27+E32+E37+E42+E47+E57+E62+E67+E72+E77+E82+E87+E92+E97+E102+E107+E112+E117+E122+E127+E132+E137+E142+E147+E152+E157+E162+E167+E172+E177+E182+E187+E192</f>
        <v>8379.384</v>
      </c>
      <c r="F21" s="90">
        <f>F22+F27+F32+F37+F42+F47+F57+F62+F67+F72+F77+F82</f>
        <v>9495.4259999999995</v>
      </c>
      <c r="G21" s="90">
        <f>G22+G27+G32+G37+G42+G47+G57+G62+G67+G72+G77+G82+G87+G92+G97</f>
        <v>39462.667000000001</v>
      </c>
      <c r="H21" s="90">
        <f>H22+H27+H32+H37+H42+H52+H57+H62+H67+H72+H77+H82+H87+H92+H97+H102+H107+H112</f>
        <v>14869.834000000001</v>
      </c>
      <c r="I21" s="90">
        <f>I22+I27+I32+I37+I42+I47+I57+I62+I67+I72+I77+I82+I87+I92+I97+I107+I117+I102+I112+I122+I127+I132+I137+I142+I147+I152</f>
        <v>80500.657000000007</v>
      </c>
      <c r="J21" s="90">
        <f>J22+J27+J32+J37+J42+J47+J57+J62+J67+J72+J77+J82+J87+J92+J97+J107+J117+J102+J112+J122+J127+J132+J137+J142+J147+J152</f>
        <v>91678.612999999998</v>
      </c>
      <c r="K21" s="90">
        <f>K22+K27+K32+K37+K42+K47+K57+K62+K67+K72+K77+K82+K87+K92+K97+K107+K117+K102+K112+K122+K127+K132+K137+K142+K147+K152+K157+K162</f>
        <v>167570.66200000001</v>
      </c>
      <c r="L21" s="90">
        <f>L22+L27+L32+L37+L42+L47+L52+L57+L62+L67+L72+L77+L82+L87+L92+L97+L102+L107+L112+L117+L122+L127+L132+L137+L142+L147+L152+L157+L162+L167+L172+L177</f>
        <v>63516.034540000001</v>
      </c>
      <c r="M21" s="90">
        <f>M22+M27+M32+M37+M42+M47+M52+M57+M62+M67+M72+M77+M82+M87+M92+M97+M102+M107+M112+M117+M122+M127+M132+M137+M142+M147+M152+M157+M162+M167+M172+M177+M187</f>
        <v>184355.43673999998</v>
      </c>
      <c r="N21" s="90">
        <f>N22+N27+N32+N37+N42+N47+N52+N57+N62+N67+N72+N77+N82+N87+N92+N97+N102+N107+N112+N117+N122+N127+N132+N137+N142+N147+N152+N157+N162+N167+N172+N177+N187+N182+N192</f>
        <v>214899.47944999998</v>
      </c>
    </row>
    <row r="22" spans="1:14" s="53" customFormat="1" x14ac:dyDescent="0.25">
      <c r="A22" s="125" t="s">
        <v>29</v>
      </c>
      <c r="B22" s="103" t="s">
        <v>183</v>
      </c>
      <c r="C22" s="52" t="s">
        <v>3</v>
      </c>
      <c r="D22" s="70">
        <f t="shared" si="1"/>
        <v>74189.221079999988</v>
      </c>
      <c r="E22" s="70">
        <f t="shared" ref="E22:K22" si="8">SUM(E23:E26)</f>
        <v>3000</v>
      </c>
      <c r="F22" s="70">
        <f t="shared" si="8"/>
        <v>3300</v>
      </c>
      <c r="G22" s="70">
        <f t="shared" si="8"/>
        <v>4491.1629999999996</v>
      </c>
      <c r="H22" s="70">
        <f t="shared" si="8"/>
        <v>4500</v>
      </c>
      <c r="I22" s="70">
        <f t="shared" si="8"/>
        <v>7093.7</v>
      </c>
      <c r="J22" s="70">
        <f t="shared" si="8"/>
        <v>7701.98</v>
      </c>
      <c r="K22" s="70">
        <f t="shared" si="8"/>
        <v>9379</v>
      </c>
      <c r="L22" s="70">
        <f t="shared" ref="L22:N22" si="9">SUM(L23:L26)</f>
        <v>9747.6236599999993</v>
      </c>
      <c r="M22" s="70">
        <f t="shared" si="9"/>
        <v>12575.754419999999</v>
      </c>
      <c r="N22" s="70">
        <f t="shared" si="9"/>
        <v>12400</v>
      </c>
    </row>
    <row r="23" spans="1:14" s="55" customFormat="1" x14ac:dyDescent="0.25">
      <c r="A23" s="102"/>
      <c r="B23" s="103"/>
      <c r="C23" s="54" t="s">
        <v>10</v>
      </c>
      <c r="D23" s="71">
        <f t="shared" si="1"/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</row>
    <row r="24" spans="1:14" s="55" customFormat="1" x14ac:dyDescent="0.25">
      <c r="A24" s="102"/>
      <c r="B24" s="103"/>
      <c r="C24" s="54" t="s">
        <v>11</v>
      </c>
      <c r="D24" s="71">
        <f t="shared" si="1"/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</row>
    <row r="25" spans="1:14" s="55" customFormat="1" x14ac:dyDescent="0.25">
      <c r="A25" s="102"/>
      <c r="B25" s="103"/>
      <c r="C25" s="54" t="s">
        <v>12</v>
      </c>
      <c r="D25" s="71">
        <f t="shared" si="1"/>
        <v>74189.221079999988</v>
      </c>
      <c r="E25" s="71">
        <f>'ПРИЛОЖ  2'!I12</f>
        <v>3000</v>
      </c>
      <c r="F25" s="71">
        <v>3300</v>
      </c>
      <c r="G25" s="71">
        <f>'ПРИЛОЖ  2'!K12</f>
        <v>4491.1629999999996</v>
      </c>
      <c r="H25" s="71">
        <f>'ПРИЛОЖ  2'!L12</f>
        <v>4500</v>
      </c>
      <c r="I25" s="71">
        <f>'ПРИЛОЖ  2'!M12</f>
        <v>7093.7</v>
      </c>
      <c r="J25" s="71">
        <f>'ПРИЛОЖ  2'!N12</f>
        <v>7701.98</v>
      </c>
      <c r="K25" s="71">
        <f>'ПРИЛОЖ  2'!O12</f>
        <v>9379</v>
      </c>
      <c r="L25" s="71">
        <f>'ПРИЛОЖ  2'!P12</f>
        <v>9747.6236599999993</v>
      </c>
      <c r="M25" s="71">
        <f>'ПРИЛОЖ  2'!Q12</f>
        <v>12575.754419999999</v>
      </c>
      <c r="N25" s="71">
        <f>'ПРИЛОЖ  2'!R12</f>
        <v>12400</v>
      </c>
    </row>
    <row r="26" spans="1:14" s="55" customFormat="1" x14ac:dyDescent="0.25">
      <c r="A26" s="102"/>
      <c r="B26" s="103"/>
      <c r="C26" s="54" t="s">
        <v>13</v>
      </c>
      <c r="D26" s="71">
        <f t="shared" si="1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/>
      <c r="N26" s="71"/>
    </row>
    <row r="27" spans="1:14" s="53" customFormat="1" x14ac:dyDescent="0.25">
      <c r="A27" s="102" t="s">
        <v>30</v>
      </c>
      <c r="B27" s="103" t="s">
        <v>163</v>
      </c>
      <c r="C27" s="52" t="s">
        <v>3</v>
      </c>
      <c r="D27" s="70">
        <f t="shared" si="1"/>
        <v>64573.377990000001</v>
      </c>
      <c r="E27" s="70">
        <f t="shared" ref="E27:J27" si="10">SUM(E28:E31)</f>
        <v>1000</v>
      </c>
      <c r="F27" s="70">
        <f t="shared" si="10"/>
        <v>2000</v>
      </c>
      <c r="G27" s="70">
        <f t="shared" si="10"/>
        <v>1000</v>
      </c>
      <c r="H27" s="70">
        <f t="shared" si="10"/>
        <v>1484.9590000000001</v>
      </c>
      <c r="I27" s="70">
        <f t="shared" si="10"/>
        <v>18243.894</v>
      </c>
      <c r="J27" s="70">
        <f t="shared" si="10"/>
        <v>20537.625</v>
      </c>
      <c r="K27" s="70">
        <f t="shared" ref="K27:N27" si="11">SUM(K28:K31)</f>
        <v>7578.2330000000002</v>
      </c>
      <c r="L27" s="70">
        <f t="shared" si="11"/>
        <v>2807.9238799999998</v>
      </c>
      <c r="M27" s="70">
        <f t="shared" si="11"/>
        <v>2817.5999299999999</v>
      </c>
      <c r="N27" s="74">
        <f t="shared" si="11"/>
        <v>7103.14318</v>
      </c>
    </row>
    <row r="28" spans="1:14" s="55" customFormat="1" x14ac:dyDescent="0.25">
      <c r="A28" s="102"/>
      <c r="B28" s="103"/>
      <c r="C28" s="54" t="s">
        <v>10</v>
      </c>
      <c r="D28" s="71">
        <f t="shared" si="1"/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</row>
    <row r="29" spans="1:14" s="55" customFormat="1" x14ac:dyDescent="0.25">
      <c r="A29" s="102"/>
      <c r="B29" s="103"/>
      <c r="C29" s="54" t="s">
        <v>11</v>
      </c>
      <c r="D29" s="71">
        <f t="shared" si="1"/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</row>
    <row r="30" spans="1:14" s="55" customFormat="1" x14ac:dyDescent="0.25">
      <c r="A30" s="102"/>
      <c r="B30" s="103"/>
      <c r="C30" s="54" t="s">
        <v>12</v>
      </c>
      <c r="D30" s="71">
        <f t="shared" si="1"/>
        <v>64573.377990000001</v>
      </c>
      <c r="E30" s="71">
        <f>'ПРИЛОЖ  2'!I13</f>
        <v>1000</v>
      </c>
      <c r="F30" s="71">
        <v>2000</v>
      </c>
      <c r="G30" s="71">
        <f>'ПРИЛОЖ  2'!K13</f>
        <v>1000</v>
      </c>
      <c r="H30" s="71">
        <f>'ПРИЛОЖ  2'!L13</f>
        <v>1484.9590000000001</v>
      </c>
      <c r="I30" s="71">
        <f>'ПРИЛОЖ  2'!M13</f>
        <v>18243.894</v>
      </c>
      <c r="J30" s="71">
        <f>'ПРИЛОЖ  2'!N13</f>
        <v>20537.625</v>
      </c>
      <c r="K30" s="71">
        <f>'ПРИЛОЖ  2'!O13</f>
        <v>7578.2330000000002</v>
      </c>
      <c r="L30" s="71">
        <f>'ПРИЛОЖ  2'!P13</f>
        <v>2807.9238799999998</v>
      </c>
      <c r="M30" s="71">
        <f>'ПРИЛОЖ  2'!Q13</f>
        <v>2817.5999299999999</v>
      </c>
      <c r="N30" s="71">
        <f>'ПРИЛОЖ  2'!R13</f>
        <v>7103.14318</v>
      </c>
    </row>
    <row r="31" spans="1:14" s="55" customFormat="1" x14ac:dyDescent="0.25">
      <c r="A31" s="102"/>
      <c r="B31" s="103"/>
      <c r="C31" s="54" t="s">
        <v>13</v>
      </c>
      <c r="D31" s="71">
        <f t="shared" si="1"/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/>
      <c r="N31" s="71"/>
    </row>
    <row r="32" spans="1:14" s="53" customFormat="1" x14ac:dyDescent="0.25">
      <c r="A32" s="102" t="s">
        <v>31</v>
      </c>
      <c r="B32" s="103" t="s">
        <v>28</v>
      </c>
      <c r="C32" s="52" t="s">
        <v>3</v>
      </c>
      <c r="D32" s="70">
        <f t="shared" si="1"/>
        <v>179580.23500999997</v>
      </c>
      <c r="E32" s="70">
        <f t="shared" ref="E32:N32" si="12">SUM(E33:E36)</f>
        <v>3514.81</v>
      </c>
      <c r="F32" s="70">
        <f t="shared" si="12"/>
        <v>3015.8209999999999</v>
      </c>
      <c r="G32" s="70">
        <f t="shared" si="12"/>
        <v>1552.154</v>
      </c>
      <c r="H32" s="70">
        <f t="shared" si="12"/>
        <v>3563.087</v>
      </c>
      <c r="I32" s="70">
        <f t="shared" si="12"/>
        <v>14056.297</v>
      </c>
      <c r="J32" s="70">
        <f t="shared" si="12"/>
        <v>44649.07</v>
      </c>
      <c r="K32" s="70">
        <f t="shared" si="12"/>
        <v>31197.547999999999</v>
      </c>
      <c r="L32" s="70">
        <f t="shared" si="12"/>
        <v>30582.972000000002</v>
      </c>
      <c r="M32" s="70">
        <f t="shared" si="12"/>
        <v>27782.713080000001</v>
      </c>
      <c r="N32" s="70">
        <f t="shared" si="12"/>
        <v>19665.762930000001</v>
      </c>
    </row>
    <row r="33" spans="1:14" s="55" customFormat="1" x14ac:dyDescent="0.25">
      <c r="A33" s="102"/>
      <c r="B33" s="103"/>
      <c r="C33" s="54" t="s">
        <v>10</v>
      </c>
      <c r="D33" s="71">
        <f t="shared" si="1"/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</row>
    <row r="34" spans="1:14" s="55" customFormat="1" x14ac:dyDescent="0.25">
      <c r="A34" s="102"/>
      <c r="B34" s="103"/>
      <c r="C34" s="54" t="s">
        <v>11</v>
      </c>
      <c r="D34" s="71">
        <f t="shared" si="1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</row>
    <row r="35" spans="1:14" s="55" customFormat="1" x14ac:dyDescent="0.25">
      <c r="A35" s="102"/>
      <c r="B35" s="103"/>
      <c r="C35" s="54" t="s">
        <v>12</v>
      </c>
      <c r="D35" s="71">
        <f t="shared" si="1"/>
        <v>179580.23500999997</v>
      </c>
      <c r="E35" s="71">
        <f>'ПРИЛОЖ  2'!I14</f>
        <v>3514.81</v>
      </c>
      <c r="F35" s="71">
        <f>'ПРИЛОЖ  2'!J14</f>
        <v>3015.8209999999999</v>
      </c>
      <c r="G35" s="71">
        <f>'ПРИЛОЖ  2'!K14</f>
        <v>1552.154</v>
      </c>
      <c r="H35" s="71">
        <f>'ПРИЛОЖ  2'!L14</f>
        <v>3563.087</v>
      </c>
      <c r="I35" s="71">
        <f>'ПРИЛОЖ  2'!M14</f>
        <v>14056.297</v>
      </c>
      <c r="J35" s="71">
        <f>'ПРИЛОЖ  2'!N14</f>
        <v>44649.07</v>
      </c>
      <c r="K35" s="71">
        <f>'ПРИЛОЖ  2'!O14</f>
        <v>31197.547999999999</v>
      </c>
      <c r="L35" s="71">
        <f>'ПРИЛОЖ  2'!P14</f>
        <v>30582.972000000002</v>
      </c>
      <c r="M35" s="71">
        <f>'ПРИЛОЖ  2'!Q14</f>
        <v>27782.713080000001</v>
      </c>
      <c r="N35" s="71">
        <f>'ПРИЛОЖ  2'!R14</f>
        <v>19665.762930000001</v>
      </c>
    </row>
    <row r="36" spans="1:14" s="55" customFormat="1" x14ac:dyDescent="0.25">
      <c r="A36" s="102"/>
      <c r="B36" s="103"/>
      <c r="C36" s="54" t="s">
        <v>13</v>
      </c>
      <c r="D36" s="71">
        <f t="shared" si="1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/>
      <c r="N36" s="71"/>
    </row>
    <row r="37" spans="1:14" s="53" customFormat="1" x14ac:dyDescent="0.25">
      <c r="A37" s="100" t="s">
        <v>32</v>
      </c>
      <c r="B37" s="101" t="s">
        <v>202</v>
      </c>
      <c r="C37" s="52" t="s">
        <v>3</v>
      </c>
      <c r="D37" s="70">
        <f t="shared" si="1"/>
        <v>0</v>
      </c>
      <c r="E37" s="70">
        <f t="shared" ref="E37:J37" si="13">SUM(E38:E41)</f>
        <v>0</v>
      </c>
      <c r="F37" s="70">
        <f t="shared" si="13"/>
        <v>0</v>
      </c>
      <c r="G37" s="70">
        <f t="shared" si="13"/>
        <v>0</v>
      </c>
      <c r="H37" s="70">
        <f t="shared" si="13"/>
        <v>0</v>
      </c>
      <c r="I37" s="70">
        <f t="shared" si="13"/>
        <v>0</v>
      </c>
      <c r="J37" s="70">
        <f t="shared" si="13"/>
        <v>0</v>
      </c>
      <c r="K37" s="70">
        <f t="shared" ref="K37:N37" si="14">SUM(K38:K41)</f>
        <v>0</v>
      </c>
      <c r="L37" s="70">
        <f t="shared" si="14"/>
        <v>0</v>
      </c>
      <c r="M37" s="70">
        <f t="shared" si="14"/>
        <v>0</v>
      </c>
      <c r="N37" s="70">
        <f t="shared" si="14"/>
        <v>0</v>
      </c>
    </row>
    <row r="38" spans="1:14" x14ac:dyDescent="0.25">
      <c r="A38" s="100"/>
      <c r="B38" s="101"/>
      <c r="C38" s="14" t="s">
        <v>10</v>
      </c>
      <c r="D38" s="71">
        <f t="shared" si="1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</row>
    <row r="39" spans="1:14" x14ac:dyDescent="0.25">
      <c r="A39" s="100"/>
      <c r="B39" s="101"/>
      <c r="C39" s="14" t="s">
        <v>11</v>
      </c>
      <c r="D39" s="71">
        <f t="shared" si="1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</row>
    <row r="40" spans="1:14" x14ac:dyDescent="0.25">
      <c r="A40" s="100"/>
      <c r="B40" s="101"/>
      <c r="C40" s="14" t="s">
        <v>12</v>
      </c>
      <c r="D40" s="71">
        <f t="shared" si="1"/>
        <v>0</v>
      </c>
      <c r="E40" s="72">
        <v>0</v>
      </c>
      <c r="F40" s="72">
        <f>'ПРИЛОЖ  2'!J15</f>
        <v>0</v>
      </c>
      <c r="G40" s="72">
        <v>0</v>
      </c>
      <c r="H40" s="72">
        <v>0</v>
      </c>
      <c r="I40" s="72">
        <v>0</v>
      </c>
      <c r="J40" s="72">
        <v>0</v>
      </c>
      <c r="K40" s="72">
        <f>'ПРИЛОЖ  2'!O15</f>
        <v>0</v>
      </c>
      <c r="L40" s="72">
        <v>0</v>
      </c>
      <c r="M40" s="72">
        <v>0</v>
      </c>
      <c r="N40" s="72">
        <v>0</v>
      </c>
    </row>
    <row r="41" spans="1:14" x14ac:dyDescent="0.25">
      <c r="A41" s="100"/>
      <c r="B41" s="101"/>
      <c r="C41" s="14" t="s">
        <v>13</v>
      </c>
      <c r="D41" s="71">
        <f t="shared" si="1"/>
        <v>0</v>
      </c>
      <c r="E41" s="72">
        <v>0</v>
      </c>
      <c r="F41" s="72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2">
        <v>0</v>
      </c>
    </row>
    <row r="42" spans="1:14" s="6" customFormat="1" x14ac:dyDescent="0.25">
      <c r="A42" s="100" t="s">
        <v>33</v>
      </c>
      <c r="B42" s="101" t="s">
        <v>62</v>
      </c>
      <c r="C42" s="5" t="s">
        <v>3</v>
      </c>
      <c r="D42" s="70">
        <f t="shared" si="1"/>
        <v>1025.6099999999999</v>
      </c>
      <c r="E42" s="74">
        <f t="shared" ref="E42:J42" si="15">SUM(E43:E46)</f>
        <v>0</v>
      </c>
      <c r="F42" s="74">
        <f t="shared" si="15"/>
        <v>0</v>
      </c>
      <c r="G42" s="74">
        <f t="shared" si="15"/>
        <v>1025.6099999999999</v>
      </c>
      <c r="H42" s="75">
        <f t="shared" si="15"/>
        <v>0</v>
      </c>
      <c r="I42" s="74">
        <f t="shared" si="15"/>
        <v>0</v>
      </c>
      <c r="J42" s="75">
        <f t="shared" si="15"/>
        <v>0</v>
      </c>
      <c r="K42" s="74">
        <f t="shared" ref="K42:N42" si="16">SUM(K43:K46)</f>
        <v>0</v>
      </c>
      <c r="L42" s="75">
        <f t="shared" si="16"/>
        <v>0</v>
      </c>
      <c r="M42" s="74">
        <f t="shared" si="16"/>
        <v>0</v>
      </c>
      <c r="N42" s="74">
        <f t="shared" si="16"/>
        <v>0</v>
      </c>
    </row>
    <row r="43" spans="1:14" x14ac:dyDescent="0.25">
      <c r="A43" s="100"/>
      <c r="B43" s="101"/>
      <c r="C43" s="14" t="s">
        <v>10</v>
      </c>
      <c r="D43" s="71">
        <f t="shared" si="1"/>
        <v>0</v>
      </c>
      <c r="E43" s="72">
        <v>0</v>
      </c>
      <c r="F43" s="72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2">
        <v>0</v>
      </c>
    </row>
    <row r="44" spans="1:14" x14ac:dyDescent="0.25">
      <c r="A44" s="100"/>
      <c r="B44" s="101"/>
      <c r="C44" s="14" t="s">
        <v>11</v>
      </c>
      <c r="D44" s="71">
        <f t="shared" si="1"/>
        <v>0</v>
      </c>
      <c r="E44" s="72">
        <v>0</v>
      </c>
      <c r="F44" s="72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2">
        <v>0</v>
      </c>
    </row>
    <row r="45" spans="1:14" x14ac:dyDescent="0.25">
      <c r="A45" s="100"/>
      <c r="B45" s="101"/>
      <c r="C45" s="14" t="s">
        <v>12</v>
      </c>
      <c r="D45" s="71">
        <f t="shared" si="1"/>
        <v>1025.6099999999999</v>
      </c>
      <c r="E45" s="72">
        <v>0</v>
      </c>
      <c r="F45" s="72">
        <v>0</v>
      </c>
      <c r="G45" s="72">
        <f>'ПРИЛОЖ  2'!K16</f>
        <v>1025.6099999999999</v>
      </c>
      <c r="H45" s="73">
        <f>'ПРИЛОЖ  2'!L16</f>
        <v>0</v>
      </c>
      <c r="I45" s="72">
        <v>0</v>
      </c>
      <c r="J45" s="73">
        <v>0</v>
      </c>
      <c r="K45" s="72">
        <v>0</v>
      </c>
      <c r="L45" s="73">
        <v>0</v>
      </c>
      <c r="M45" s="72">
        <v>0</v>
      </c>
      <c r="N45" s="71">
        <f>'ПРИЛОЖ  2'!R16</f>
        <v>0</v>
      </c>
    </row>
    <row r="46" spans="1:14" x14ac:dyDescent="0.25">
      <c r="A46" s="100"/>
      <c r="B46" s="101"/>
      <c r="C46" s="14" t="s">
        <v>13</v>
      </c>
      <c r="D46" s="71">
        <f t="shared" si="1"/>
        <v>0</v>
      </c>
      <c r="E46" s="72">
        <v>0</v>
      </c>
      <c r="F46" s="72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2">
        <v>0</v>
      </c>
    </row>
    <row r="47" spans="1:14" s="6" customFormat="1" x14ac:dyDescent="0.25">
      <c r="A47" s="100" t="s">
        <v>34</v>
      </c>
      <c r="B47" s="101" t="s">
        <v>60</v>
      </c>
      <c r="C47" s="5" t="s">
        <v>3</v>
      </c>
      <c r="D47" s="70">
        <f t="shared" si="1"/>
        <v>0</v>
      </c>
      <c r="E47" s="74">
        <f t="shared" ref="E47:J47" si="17">SUM(E48:E51)</f>
        <v>0</v>
      </c>
      <c r="F47" s="74">
        <f t="shared" si="17"/>
        <v>0</v>
      </c>
      <c r="G47" s="74">
        <f t="shared" si="17"/>
        <v>0</v>
      </c>
      <c r="H47" s="75">
        <f t="shared" si="17"/>
        <v>0</v>
      </c>
      <c r="I47" s="74">
        <f t="shared" si="17"/>
        <v>0</v>
      </c>
      <c r="J47" s="75">
        <f t="shared" si="17"/>
        <v>0</v>
      </c>
      <c r="K47" s="74">
        <f t="shared" ref="K47:N47" si="18">SUM(K48:K51)</f>
        <v>0</v>
      </c>
      <c r="L47" s="75">
        <f t="shared" si="18"/>
        <v>0</v>
      </c>
      <c r="M47" s="74">
        <f t="shared" si="18"/>
        <v>0</v>
      </c>
      <c r="N47" s="74">
        <f t="shared" si="18"/>
        <v>0</v>
      </c>
    </row>
    <row r="48" spans="1:14" x14ac:dyDescent="0.25">
      <c r="A48" s="100"/>
      <c r="B48" s="101"/>
      <c r="C48" s="14" t="s">
        <v>10</v>
      </c>
      <c r="D48" s="71">
        <f t="shared" si="1"/>
        <v>0</v>
      </c>
      <c r="E48" s="72">
        <v>0</v>
      </c>
      <c r="F48" s="72">
        <v>0</v>
      </c>
      <c r="G48" s="72">
        <v>0</v>
      </c>
      <c r="H48" s="73">
        <v>0</v>
      </c>
      <c r="I48" s="72">
        <v>0</v>
      </c>
      <c r="J48" s="73">
        <v>0</v>
      </c>
      <c r="K48" s="72">
        <v>0</v>
      </c>
      <c r="L48" s="73">
        <v>0</v>
      </c>
      <c r="M48" s="72">
        <v>0</v>
      </c>
      <c r="N48" s="72">
        <v>0</v>
      </c>
    </row>
    <row r="49" spans="1:14" x14ac:dyDescent="0.25">
      <c r="A49" s="100"/>
      <c r="B49" s="101"/>
      <c r="C49" s="14" t="s">
        <v>11</v>
      </c>
      <c r="D49" s="71">
        <f t="shared" si="1"/>
        <v>0</v>
      </c>
      <c r="E49" s="72">
        <v>0</v>
      </c>
      <c r="F49" s="72">
        <v>0</v>
      </c>
      <c r="G49" s="72">
        <v>0</v>
      </c>
      <c r="H49" s="73">
        <v>0</v>
      </c>
      <c r="I49" s="72">
        <v>0</v>
      </c>
      <c r="J49" s="73">
        <v>0</v>
      </c>
      <c r="K49" s="72">
        <v>0</v>
      </c>
      <c r="L49" s="73">
        <v>0</v>
      </c>
      <c r="M49" s="72">
        <v>0</v>
      </c>
      <c r="N49" s="72">
        <v>0</v>
      </c>
    </row>
    <row r="50" spans="1:14" x14ac:dyDescent="0.25">
      <c r="A50" s="100"/>
      <c r="B50" s="101"/>
      <c r="C50" s="14" t="s">
        <v>12</v>
      </c>
      <c r="D50" s="71">
        <f t="shared" si="1"/>
        <v>0</v>
      </c>
      <c r="E50" s="72">
        <v>0</v>
      </c>
      <c r="F50" s="72">
        <v>0</v>
      </c>
      <c r="G50" s="72">
        <f>'ПРИЛОЖ  2'!K17</f>
        <v>0</v>
      </c>
      <c r="H50" s="73">
        <v>0</v>
      </c>
      <c r="I50" s="72">
        <v>0</v>
      </c>
      <c r="J50" s="73">
        <v>0</v>
      </c>
      <c r="K50" s="72">
        <v>0</v>
      </c>
      <c r="L50" s="73">
        <v>0</v>
      </c>
      <c r="M50" s="72">
        <v>0</v>
      </c>
      <c r="N50" s="72">
        <v>0</v>
      </c>
    </row>
    <row r="51" spans="1:14" x14ac:dyDescent="0.25">
      <c r="A51" s="100"/>
      <c r="B51" s="101"/>
      <c r="C51" s="14" t="s">
        <v>13</v>
      </c>
      <c r="D51" s="71">
        <f t="shared" si="1"/>
        <v>0</v>
      </c>
      <c r="E51" s="72">
        <v>0</v>
      </c>
      <c r="F51" s="72">
        <v>0</v>
      </c>
      <c r="G51" s="72">
        <v>0</v>
      </c>
      <c r="H51" s="73">
        <v>0</v>
      </c>
      <c r="I51" s="72">
        <v>0</v>
      </c>
      <c r="J51" s="73">
        <v>0</v>
      </c>
      <c r="K51" s="72">
        <v>0</v>
      </c>
      <c r="L51" s="73">
        <v>0</v>
      </c>
      <c r="M51" s="72">
        <v>0</v>
      </c>
      <c r="N51" s="72">
        <v>0</v>
      </c>
    </row>
    <row r="52" spans="1:14" s="6" customFormat="1" x14ac:dyDescent="0.25">
      <c r="A52" s="100" t="s">
        <v>172</v>
      </c>
      <c r="B52" s="101" t="s">
        <v>104</v>
      </c>
      <c r="C52" s="5" t="s">
        <v>3</v>
      </c>
      <c r="D52" s="70">
        <f t="shared" si="1"/>
        <v>240</v>
      </c>
      <c r="E52" s="74">
        <f t="shared" ref="E52:J52" si="19">SUM(E53:E56)</f>
        <v>0</v>
      </c>
      <c r="F52" s="74">
        <f t="shared" si="19"/>
        <v>0</v>
      </c>
      <c r="G52" s="74">
        <f t="shared" si="19"/>
        <v>0</v>
      </c>
      <c r="H52" s="75">
        <f t="shared" si="19"/>
        <v>240</v>
      </c>
      <c r="I52" s="74">
        <f t="shared" si="19"/>
        <v>0</v>
      </c>
      <c r="J52" s="75">
        <f t="shared" si="19"/>
        <v>0</v>
      </c>
      <c r="K52" s="74">
        <f t="shared" ref="K52:N52" si="20">SUM(K53:K56)</f>
        <v>0</v>
      </c>
      <c r="L52" s="75">
        <f t="shared" si="20"/>
        <v>0</v>
      </c>
      <c r="M52" s="74">
        <f t="shared" si="20"/>
        <v>0</v>
      </c>
      <c r="N52" s="74">
        <f t="shared" si="20"/>
        <v>0</v>
      </c>
    </row>
    <row r="53" spans="1:14" x14ac:dyDescent="0.25">
      <c r="A53" s="100"/>
      <c r="B53" s="101"/>
      <c r="C53" s="14" t="s">
        <v>10</v>
      </c>
      <c r="D53" s="71">
        <f t="shared" si="1"/>
        <v>0</v>
      </c>
      <c r="E53" s="72">
        <v>0</v>
      </c>
      <c r="F53" s="72">
        <v>0</v>
      </c>
      <c r="G53" s="72">
        <v>0</v>
      </c>
      <c r="H53" s="73">
        <v>0</v>
      </c>
      <c r="I53" s="72">
        <v>0</v>
      </c>
      <c r="J53" s="73">
        <v>0</v>
      </c>
      <c r="K53" s="72">
        <v>0</v>
      </c>
      <c r="L53" s="73">
        <v>0</v>
      </c>
      <c r="M53" s="72">
        <v>0</v>
      </c>
      <c r="N53" s="72">
        <v>0</v>
      </c>
    </row>
    <row r="54" spans="1:14" x14ac:dyDescent="0.25">
      <c r="A54" s="100"/>
      <c r="B54" s="101"/>
      <c r="C54" s="14" t="s">
        <v>11</v>
      </c>
      <c r="D54" s="71">
        <f t="shared" si="1"/>
        <v>0</v>
      </c>
      <c r="E54" s="72">
        <v>0</v>
      </c>
      <c r="F54" s="72">
        <v>0</v>
      </c>
      <c r="G54" s="72">
        <v>0</v>
      </c>
      <c r="H54" s="73">
        <v>0</v>
      </c>
      <c r="I54" s="72">
        <v>0</v>
      </c>
      <c r="J54" s="73">
        <v>0</v>
      </c>
      <c r="K54" s="72">
        <v>0</v>
      </c>
      <c r="L54" s="73">
        <v>0</v>
      </c>
      <c r="M54" s="72">
        <v>0</v>
      </c>
      <c r="N54" s="72">
        <v>0</v>
      </c>
    </row>
    <row r="55" spans="1:14" x14ac:dyDescent="0.25">
      <c r="A55" s="100"/>
      <c r="B55" s="101"/>
      <c r="C55" s="14" t="s">
        <v>12</v>
      </c>
      <c r="D55" s="71">
        <f t="shared" si="1"/>
        <v>240</v>
      </c>
      <c r="E55" s="72">
        <v>0</v>
      </c>
      <c r="F55" s="72">
        <v>0</v>
      </c>
      <c r="G55" s="72">
        <v>0</v>
      </c>
      <c r="H55" s="73">
        <f>'ПРИЛОЖ  2'!L18</f>
        <v>240</v>
      </c>
      <c r="I55" s="72">
        <v>0</v>
      </c>
      <c r="J55" s="73">
        <v>0</v>
      </c>
      <c r="K55" s="72">
        <v>0</v>
      </c>
      <c r="L55" s="73">
        <v>0</v>
      </c>
      <c r="M55" s="72">
        <v>0</v>
      </c>
      <c r="N55" s="72">
        <v>0</v>
      </c>
    </row>
    <row r="56" spans="1:14" x14ac:dyDescent="0.25">
      <c r="A56" s="100"/>
      <c r="B56" s="101"/>
      <c r="C56" s="14" t="s">
        <v>13</v>
      </c>
      <c r="D56" s="71">
        <f t="shared" si="1"/>
        <v>0</v>
      </c>
      <c r="E56" s="72">
        <v>0</v>
      </c>
      <c r="F56" s="72">
        <v>0</v>
      </c>
      <c r="G56" s="72">
        <v>0</v>
      </c>
      <c r="H56" s="73">
        <v>0</v>
      </c>
      <c r="I56" s="72">
        <v>0</v>
      </c>
      <c r="J56" s="73">
        <v>0</v>
      </c>
      <c r="K56" s="72">
        <v>0</v>
      </c>
      <c r="L56" s="73">
        <v>0</v>
      </c>
      <c r="M56" s="72">
        <v>0</v>
      </c>
      <c r="N56" s="72">
        <v>0</v>
      </c>
    </row>
    <row r="57" spans="1:14" s="6" customFormat="1" x14ac:dyDescent="0.25">
      <c r="A57" s="100" t="s">
        <v>35</v>
      </c>
      <c r="B57" s="101" t="s">
        <v>15</v>
      </c>
      <c r="C57" s="5" t="s">
        <v>3</v>
      </c>
      <c r="D57" s="70">
        <f t="shared" si="1"/>
        <v>0</v>
      </c>
      <c r="E57" s="74">
        <f t="shared" ref="E57:J57" si="21">SUM(E58:E61)</f>
        <v>0</v>
      </c>
      <c r="F57" s="74">
        <f t="shared" si="21"/>
        <v>0</v>
      </c>
      <c r="G57" s="74">
        <f t="shared" si="21"/>
        <v>0</v>
      </c>
      <c r="H57" s="75">
        <f t="shared" si="21"/>
        <v>0</v>
      </c>
      <c r="I57" s="74">
        <f t="shared" si="21"/>
        <v>0</v>
      </c>
      <c r="J57" s="75">
        <f t="shared" si="21"/>
        <v>0</v>
      </c>
      <c r="K57" s="74">
        <f t="shared" ref="K57:N57" si="22">SUM(K58:K61)</f>
        <v>0</v>
      </c>
      <c r="L57" s="75">
        <f t="shared" si="22"/>
        <v>0</v>
      </c>
      <c r="M57" s="74">
        <f t="shared" si="22"/>
        <v>0</v>
      </c>
      <c r="N57" s="74">
        <f t="shared" si="22"/>
        <v>0</v>
      </c>
    </row>
    <row r="58" spans="1:14" x14ac:dyDescent="0.25">
      <c r="A58" s="100"/>
      <c r="B58" s="101"/>
      <c r="C58" s="14" t="s">
        <v>10</v>
      </c>
      <c r="D58" s="71">
        <f t="shared" si="1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</row>
    <row r="59" spans="1:14" x14ac:dyDescent="0.25">
      <c r="A59" s="100"/>
      <c r="B59" s="101"/>
      <c r="C59" s="14" t="s">
        <v>11</v>
      </c>
      <c r="D59" s="71">
        <f t="shared" si="1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</row>
    <row r="60" spans="1:14" x14ac:dyDescent="0.25">
      <c r="A60" s="100"/>
      <c r="B60" s="101"/>
      <c r="C60" s="14" t="s">
        <v>12</v>
      </c>
      <c r="D60" s="71">
        <f t="shared" si="1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</row>
    <row r="61" spans="1:14" s="55" customFormat="1" x14ac:dyDescent="0.25">
      <c r="A61" s="100"/>
      <c r="B61" s="101"/>
      <c r="C61" s="54" t="s">
        <v>13</v>
      </c>
      <c r="D61" s="71">
        <f t="shared" si="1"/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</row>
    <row r="62" spans="1:14" s="53" customFormat="1" x14ac:dyDescent="0.25">
      <c r="A62" s="102" t="s">
        <v>36</v>
      </c>
      <c r="B62" s="103" t="s">
        <v>141</v>
      </c>
      <c r="C62" s="52" t="s">
        <v>3</v>
      </c>
      <c r="D62" s="70">
        <f t="shared" si="1"/>
        <v>4021.94499</v>
      </c>
      <c r="E62" s="70">
        <f t="shared" ref="E62:J62" si="23">SUM(E63:E66)</f>
        <v>445.608</v>
      </c>
      <c r="F62" s="70">
        <f t="shared" si="23"/>
        <v>0</v>
      </c>
      <c r="G62" s="70">
        <f t="shared" si="23"/>
        <v>583.06600000000003</v>
      </c>
      <c r="H62" s="70">
        <f t="shared" si="23"/>
        <v>595.84900000000005</v>
      </c>
      <c r="I62" s="70">
        <f t="shared" si="23"/>
        <v>600.76300000000003</v>
      </c>
      <c r="J62" s="70">
        <f t="shared" si="23"/>
        <v>0</v>
      </c>
      <c r="K62" s="70">
        <f t="shared" ref="K62:N62" si="24">SUM(K63:K66)</f>
        <v>599.64300000000003</v>
      </c>
      <c r="L62" s="70">
        <f t="shared" si="24"/>
        <v>597.51499999999999</v>
      </c>
      <c r="M62" s="70">
        <f t="shared" si="24"/>
        <v>599.50099</v>
      </c>
      <c r="N62" s="70">
        <f t="shared" si="24"/>
        <v>0</v>
      </c>
    </row>
    <row r="63" spans="1:14" s="55" customFormat="1" x14ac:dyDescent="0.25">
      <c r="A63" s="102"/>
      <c r="B63" s="103"/>
      <c r="C63" s="54" t="s">
        <v>10</v>
      </c>
      <c r="D63" s="71">
        <f t="shared" si="1"/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</row>
    <row r="64" spans="1:14" s="55" customFormat="1" x14ac:dyDescent="0.25">
      <c r="A64" s="102"/>
      <c r="B64" s="103"/>
      <c r="C64" s="54" t="s">
        <v>11</v>
      </c>
      <c r="D64" s="71">
        <f t="shared" si="1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</row>
    <row r="65" spans="1:14" s="55" customFormat="1" x14ac:dyDescent="0.25">
      <c r="A65" s="102"/>
      <c r="B65" s="103"/>
      <c r="C65" s="54" t="s">
        <v>12</v>
      </c>
      <c r="D65" s="71">
        <f t="shared" si="1"/>
        <v>4021.94499</v>
      </c>
      <c r="E65" s="71">
        <f>'ПРИЛОЖ  2'!I20</f>
        <v>445.608</v>
      </c>
      <c r="F65" s="71">
        <v>0</v>
      </c>
      <c r="G65" s="71">
        <v>583.06600000000003</v>
      </c>
      <c r="H65" s="71">
        <f>'ПРИЛОЖ  2'!L20</f>
        <v>595.84900000000005</v>
      </c>
      <c r="I65" s="71">
        <f>'ПРИЛОЖ  2'!M20</f>
        <v>600.76300000000003</v>
      </c>
      <c r="J65" s="71">
        <f>'ПРИЛОЖ  2'!N20</f>
        <v>0</v>
      </c>
      <c r="K65" s="71">
        <f>'ПРИЛОЖ  2'!O20</f>
        <v>599.64300000000003</v>
      </c>
      <c r="L65" s="71">
        <f>'ПРИЛОЖ  2'!P20</f>
        <v>597.51499999999999</v>
      </c>
      <c r="M65" s="71">
        <f>'ПРИЛОЖ  2'!Q20</f>
        <v>599.50099</v>
      </c>
      <c r="N65" s="71">
        <f>'ПРИЛОЖ  2'!R20</f>
        <v>0</v>
      </c>
    </row>
    <row r="66" spans="1:14" s="55" customFormat="1" x14ac:dyDescent="0.25">
      <c r="A66" s="102"/>
      <c r="B66" s="103"/>
      <c r="C66" s="54" t="s">
        <v>13</v>
      </c>
      <c r="D66" s="71">
        <f t="shared" si="1"/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</row>
    <row r="67" spans="1:14" s="6" customFormat="1" x14ac:dyDescent="0.25">
      <c r="A67" s="100" t="s">
        <v>37</v>
      </c>
      <c r="B67" s="101" t="s">
        <v>25</v>
      </c>
      <c r="C67" s="5" t="s">
        <v>3</v>
      </c>
      <c r="D67" s="70">
        <f t="shared" si="1"/>
        <v>418.96600000000001</v>
      </c>
      <c r="E67" s="74">
        <f t="shared" ref="E67:J67" si="25">SUM(E68:E71)</f>
        <v>418.96600000000001</v>
      </c>
      <c r="F67" s="74">
        <f t="shared" si="25"/>
        <v>0</v>
      </c>
      <c r="G67" s="74">
        <f t="shared" si="25"/>
        <v>0</v>
      </c>
      <c r="H67" s="74">
        <f t="shared" si="25"/>
        <v>0</v>
      </c>
      <c r="I67" s="74">
        <f t="shared" si="25"/>
        <v>0</v>
      </c>
      <c r="J67" s="74">
        <f t="shared" si="25"/>
        <v>0</v>
      </c>
      <c r="K67" s="74">
        <f t="shared" ref="K67:N67" si="26">SUM(K68:K71)</f>
        <v>0</v>
      </c>
      <c r="L67" s="74">
        <f t="shared" si="26"/>
        <v>0</v>
      </c>
      <c r="M67" s="74">
        <f t="shared" si="26"/>
        <v>0</v>
      </c>
      <c r="N67" s="74">
        <f t="shared" si="26"/>
        <v>0</v>
      </c>
    </row>
    <row r="68" spans="1:14" x14ac:dyDescent="0.25">
      <c r="A68" s="100"/>
      <c r="B68" s="101"/>
      <c r="C68" s="14" t="s">
        <v>10</v>
      </c>
      <c r="D68" s="71">
        <f t="shared" si="1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</row>
    <row r="69" spans="1:14" x14ac:dyDescent="0.25">
      <c r="A69" s="100"/>
      <c r="B69" s="101"/>
      <c r="C69" s="14" t="s">
        <v>11</v>
      </c>
      <c r="D69" s="71">
        <f t="shared" si="1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</row>
    <row r="70" spans="1:14" x14ac:dyDescent="0.25">
      <c r="A70" s="100"/>
      <c r="B70" s="101"/>
      <c r="C70" s="14" t="s">
        <v>12</v>
      </c>
      <c r="D70" s="71">
        <f t="shared" si="1"/>
        <v>418.96600000000001</v>
      </c>
      <c r="E70" s="72">
        <f>'ПРИЛОЖ  2'!I21</f>
        <v>418.96600000000001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</row>
    <row r="71" spans="1:14" x14ac:dyDescent="0.25">
      <c r="A71" s="100"/>
      <c r="B71" s="101"/>
      <c r="C71" s="14" t="s">
        <v>13</v>
      </c>
      <c r="D71" s="71">
        <f t="shared" si="1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</row>
    <row r="72" spans="1:14" s="6" customFormat="1" x14ac:dyDescent="0.25">
      <c r="A72" s="100" t="s">
        <v>43</v>
      </c>
      <c r="B72" s="101" t="s">
        <v>44</v>
      </c>
      <c r="C72" s="5" t="s">
        <v>3</v>
      </c>
      <c r="D72" s="70">
        <f t="shared" si="1"/>
        <v>3154.3389999999999</v>
      </c>
      <c r="E72" s="74">
        <f t="shared" ref="E72:J72" si="27">SUM(E73:E76)</f>
        <v>0</v>
      </c>
      <c r="F72" s="74">
        <f t="shared" si="27"/>
        <v>915.48099999999999</v>
      </c>
      <c r="G72" s="74">
        <f t="shared" si="27"/>
        <v>1162.819</v>
      </c>
      <c r="H72" s="74">
        <f t="shared" si="27"/>
        <v>1076.039</v>
      </c>
      <c r="I72" s="74">
        <f t="shared" si="27"/>
        <v>0</v>
      </c>
      <c r="J72" s="74">
        <f t="shared" si="27"/>
        <v>0</v>
      </c>
      <c r="K72" s="74">
        <f t="shared" ref="K72:N72" si="28">SUM(K73:K76)</f>
        <v>0</v>
      </c>
      <c r="L72" s="74">
        <f t="shared" si="28"/>
        <v>0</v>
      </c>
      <c r="M72" s="74">
        <f t="shared" si="28"/>
        <v>0</v>
      </c>
      <c r="N72" s="74">
        <f t="shared" si="28"/>
        <v>0</v>
      </c>
    </row>
    <row r="73" spans="1:14" x14ac:dyDescent="0.25">
      <c r="A73" s="100"/>
      <c r="B73" s="101"/>
      <c r="C73" s="14" t="s">
        <v>10</v>
      </c>
      <c r="D73" s="71">
        <f t="shared" si="1"/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</row>
    <row r="74" spans="1:14" x14ac:dyDescent="0.25">
      <c r="A74" s="100"/>
      <c r="B74" s="101"/>
      <c r="C74" s="14" t="s">
        <v>11</v>
      </c>
      <c r="D74" s="71">
        <f t="shared" si="1"/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</row>
    <row r="75" spans="1:14" x14ac:dyDescent="0.25">
      <c r="A75" s="100"/>
      <c r="B75" s="101"/>
      <c r="C75" s="14" t="s">
        <v>12</v>
      </c>
      <c r="D75" s="71">
        <f t="shared" si="1"/>
        <v>3154.3389999999999</v>
      </c>
      <c r="E75" s="72">
        <v>0</v>
      </c>
      <c r="F75" s="72">
        <f>'ПРИЛОЖ  2'!J22</f>
        <v>915.48099999999999</v>
      </c>
      <c r="G75" s="72">
        <f>'ПРИЛОЖ  2'!K22</f>
        <v>1162.819</v>
      </c>
      <c r="H75" s="72">
        <f>'ПРИЛОЖ  2'!L22</f>
        <v>1076.039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</row>
    <row r="76" spans="1:14" s="55" customFormat="1" x14ac:dyDescent="0.25">
      <c r="A76" s="100"/>
      <c r="B76" s="101"/>
      <c r="C76" s="54" t="s">
        <v>13</v>
      </c>
      <c r="D76" s="71">
        <f t="shared" ref="D76:D139" si="29">SUM(E76:N76)</f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</row>
    <row r="77" spans="1:14" s="53" customFormat="1" x14ac:dyDescent="0.25">
      <c r="A77" s="102" t="s">
        <v>45</v>
      </c>
      <c r="B77" s="103" t="s">
        <v>184</v>
      </c>
      <c r="C77" s="52" t="s">
        <v>3</v>
      </c>
      <c r="D77" s="70">
        <f t="shared" si="29"/>
        <v>528.24800000000005</v>
      </c>
      <c r="E77" s="70">
        <f t="shared" ref="E77:J77" si="30">SUM(E78:E81)</f>
        <v>0</v>
      </c>
      <c r="F77" s="70">
        <f t="shared" si="30"/>
        <v>264.12400000000002</v>
      </c>
      <c r="G77" s="70">
        <f t="shared" si="30"/>
        <v>264.12400000000002</v>
      </c>
      <c r="H77" s="70">
        <f t="shared" si="30"/>
        <v>0</v>
      </c>
      <c r="I77" s="70">
        <f t="shared" si="30"/>
        <v>0</v>
      </c>
      <c r="J77" s="70">
        <f t="shared" si="30"/>
        <v>0</v>
      </c>
      <c r="K77" s="70">
        <f t="shared" ref="K77:N77" si="31">SUM(K78:K81)</f>
        <v>0</v>
      </c>
      <c r="L77" s="70">
        <f t="shared" si="31"/>
        <v>0</v>
      </c>
      <c r="M77" s="70">
        <f t="shared" si="31"/>
        <v>0</v>
      </c>
      <c r="N77" s="70">
        <f t="shared" si="31"/>
        <v>0</v>
      </c>
    </row>
    <row r="78" spans="1:14" s="53" customFormat="1" x14ac:dyDescent="0.25">
      <c r="A78" s="102"/>
      <c r="B78" s="103"/>
      <c r="C78" s="54" t="s">
        <v>10</v>
      </c>
      <c r="D78" s="71">
        <f t="shared" si="29"/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</row>
    <row r="79" spans="1:14" s="53" customFormat="1" x14ac:dyDescent="0.25">
      <c r="A79" s="102"/>
      <c r="B79" s="103"/>
      <c r="C79" s="54" t="s">
        <v>11</v>
      </c>
      <c r="D79" s="71">
        <f t="shared" si="29"/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</row>
    <row r="80" spans="1:14" s="53" customFormat="1" x14ac:dyDescent="0.25">
      <c r="A80" s="102"/>
      <c r="B80" s="103"/>
      <c r="C80" s="54" t="s">
        <v>12</v>
      </c>
      <c r="D80" s="71">
        <f t="shared" si="29"/>
        <v>528.24800000000005</v>
      </c>
      <c r="E80" s="71">
        <v>0</v>
      </c>
      <c r="F80" s="71">
        <f>'ПРИЛОЖ  2'!J23</f>
        <v>264.12400000000002</v>
      </c>
      <c r="G80" s="71">
        <f>'ПРИЛОЖ  2'!K23</f>
        <v>264.12400000000002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</row>
    <row r="81" spans="1:14" s="53" customFormat="1" x14ac:dyDescent="0.25">
      <c r="A81" s="102"/>
      <c r="B81" s="103"/>
      <c r="C81" s="54" t="s">
        <v>13</v>
      </c>
      <c r="D81" s="71">
        <f t="shared" si="29"/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</row>
    <row r="82" spans="1:14" s="53" customFormat="1" x14ac:dyDescent="0.25">
      <c r="A82" s="100" t="s">
        <v>51</v>
      </c>
      <c r="B82" s="101" t="s">
        <v>206</v>
      </c>
      <c r="C82" s="52" t="s">
        <v>3</v>
      </c>
      <c r="D82" s="70">
        <f t="shared" si="29"/>
        <v>0</v>
      </c>
      <c r="E82" s="70">
        <f t="shared" ref="E82:J82" si="32">SUM(E83:E86)</f>
        <v>0</v>
      </c>
      <c r="F82" s="70">
        <f t="shared" si="32"/>
        <v>0</v>
      </c>
      <c r="G82" s="70">
        <f t="shared" si="32"/>
        <v>0</v>
      </c>
      <c r="H82" s="70">
        <f t="shared" si="32"/>
        <v>0</v>
      </c>
      <c r="I82" s="70">
        <f t="shared" si="32"/>
        <v>0</v>
      </c>
      <c r="J82" s="70">
        <f t="shared" si="32"/>
        <v>0</v>
      </c>
      <c r="K82" s="70">
        <f t="shared" ref="K82:N82" si="33">SUM(K83:K86)</f>
        <v>0</v>
      </c>
      <c r="L82" s="70">
        <f t="shared" si="33"/>
        <v>0</v>
      </c>
      <c r="M82" s="70">
        <f t="shared" si="33"/>
        <v>0</v>
      </c>
      <c r="N82" s="70">
        <f t="shared" si="33"/>
        <v>0</v>
      </c>
    </row>
    <row r="83" spans="1:14" s="55" customFormat="1" x14ac:dyDescent="0.25">
      <c r="A83" s="100"/>
      <c r="B83" s="101"/>
      <c r="C83" s="54" t="s">
        <v>10</v>
      </c>
      <c r="D83" s="71">
        <f t="shared" si="29"/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</row>
    <row r="84" spans="1:14" s="55" customFormat="1" x14ac:dyDescent="0.25">
      <c r="A84" s="100"/>
      <c r="B84" s="101"/>
      <c r="C84" s="54" t="s">
        <v>11</v>
      </c>
      <c r="D84" s="71">
        <f t="shared" si="29"/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</row>
    <row r="85" spans="1:14" x14ac:dyDescent="0.25">
      <c r="A85" s="100"/>
      <c r="B85" s="101"/>
      <c r="C85" s="14" t="s">
        <v>12</v>
      </c>
      <c r="D85" s="71">
        <f t="shared" si="29"/>
        <v>0</v>
      </c>
      <c r="E85" s="72">
        <f>'ПРИЛОЖ  2'!I61</f>
        <v>0</v>
      </c>
      <c r="F85" s="72">
        <v>0</v>
      </c>
      <c r="G85" s="72">
        <f>'ПРИЛОЖ  2'!K24</f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</row>
    <row r="86" spans="1:14" x14ac:dyDescent="0.25">
      <c r="A86" s="100"/>
      <c r="B86" s="101"/>
      <c r="C86" s="14" t="s">
        <v>13</v>
      </c>
      <c r="D86" s="71">
        <f t="shared" si="29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</row>
    <row r="87" spans="1:14" s="6" customFormat="1" x14ac:dyDescent="0.25">
      <c r="A87" s="100" t="s">
        <v>54</v>
      </c>
      <c r="B87" s="101" t="s">
        <v>185</v>
      </c>
      <c r="C87" s="5" t="s">
        <v>3</v>
      </c>
      <c r="D87" s="70">
        <f t="shared" si="29"/>
        <v>18034.512999999999</v>
      </c>
      <c r="E87" s="74">
        <f t="shared" ref="E87:J87" si="34">SUM(E88:E91)</f>
        <v>0</v>
      </c>
      <c r="F87" s="74">
        <f t="shared" si="34"/>
        <v>0</v>
      </c>
      <c r="G87" s="75">
        <f t="shared" si="34"/>
        <v>18034.512999999999</v>
      </c>
      <c r="H87" s="74">
        <f t="shared" si="34"/>
        <v>0</v>
      </c>
      <c r="I87" s="75">
        <f t="shared" si="34"/>
        <v>0</v>
      </c>
      <c r="J87" s="74">
        <f t="shared" si="34"/>
        <v>0</v>
      </c>
      <c r="K87" s="74">
        <f t="shared" ref="K87:N87" si="35">SUM(K88:K91)</f>
        <v>0</v>
      </c>
      <c r="L87" s="74">
        <f t="shared" si="35"/>
        <v>0</v>
      </c>
      <c r="M87" s="74">
        <f t="shared" si="35"/>
        <v>0</v>
      </c>
      <c r="N87" s="74">
        <f t="shared" si="35"/>
        <v>0</v>
      </c>
    </row>
    <row r="88" spans="1:14" x14ac:dyDescent="0.25">
      <c r="A88" s="100"/>
      <c r="B88" s="101"/>
      <c r="C88" s="14" t="s">
        <v>10</v>
      </c>
      <c r="D88" s="71">
        <f t="shared" si="29"/>
        <v>13386.075000000001</v>
      </c>
      <c r="E88" s="72">
        <v>0</v>
      </c>
      <c r="F88" s="72">
        <v>0</v>
      </c>
      <c r="G88" s="73">
        <v>13386.075000000001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</row>
    <row r="89" spans="1:14" x14ac:dyDescent="0.25">
      <c r="A89" s="100"/>
      <c r="B89" s="101"/>
      <c r="C89" s="14" t="s">
        <v>11</v>
      </c>
      <c r="D89" s="71">
        <f t="shared" si="29"/>
        <v>3998.4380000000001</v>
      </c>
      <c r="E89" s="72">
        <v>0</v>
      </c>
      <c r="F89" s="72">
        <v>0</v>
      </c>
      <c r="G89" s="73">
        <v>3998.4380000000001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</row>
    <row r="90" spans="1:14" x14ac:dyDescent="0.25">
      <c r="A90" s="100"/>
      <c r="B90" s="101"/>
      <c r="C90" s="14" t="s">
        <v>12</v>
      </c>
      <c r="D90" s="71">
        <f t="shared" si="29"/>
        <v>650</v>
      </c>
      <c r="E90" s="72">
        <f>'ПРИЛОЖ  2'!I79</f>
        <v>0</v>
      </c>
      <c r="F90" s="72">
        <v>0</v>
      </c>
      <c r="G90" s="73">
        <f>'ПРИЛОЖ  2'!K25</f>
        <v>650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</row>
    <row r="91" spans="1:14" x14ac:dyDescent="0.25">
      <c r="A91" s="100"/>
      <c r="B91" s="101"/>
      <c r="C91" s="14" t="s">
        <v>13</v>
      </c>
      <c r="D91" s="71">
        <f t="shared" si="29"/>
        <v>0</v>
      </c>
      <c r="E91" s="72">
        <v>0</v>
      </c>
      <c r="F91" s="72">
        <v>0</v>
      </c>
      <c r="G91" s="73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</row>
    <row r="92" spans="1:14" x14ac:dyDescent="0.25">
      <c r="A92" s="100" t="s">
        <v>55</v>
      </c>
      <c r="B92" s="101" t="s">
        <v>56</v>
      </c>
      <c r="C92" s="5" t="s">
        <v>3</v>
      </c>
      <c r="D92" s="70">
        <f t="shared" si="29"/>
        <v>10251.775000000001</v>
      </c>
      <c r="E92" s="74">
        <f t="shared" ref="E92:J92" si="36">SUM(E93:E96)</f>
        <v>0</v>
      </c>
      <c r="F92" s="74">
        <f t="shared" si="36"/>
        <v>0</v>
      </c>
      <c r="G92" s="75">
        <f t="shared" si="36"/>
        <v>10251.775000000001</v>
      </c>
      <c r="H92" s="74">
        <f t="shared" si="36"/>
        <v>0</v>
      </c>
      <c r="I92" s="75">
        <f t="shared" si="36"/>
        <v>0</v>
      </c>
      <c r="J92" s="74">
        <f t="shared" si="36"/>
        <v>0</v>
      </c>
      <c r="K92" s="74">
        <f t="shared" ref="K92:N92" si="37">SUM(K93:K96)</f>
        <v>0</v>
      </c>
      <c r="L92" s="74">
        <f t="shared" si="37"/>
        <v>0</v>
      </c>
      <c r="M92" s="74">
        <f t="shared" si="37"/>
        <v>0</v>
      </c>
      <c r="N92" s="74">
        <f t="shared" si="37"/>
        <v>0</v>
      </c>
    </row>
    <row r="93" spans="1:14" x14ac:dyDescent="0.25">
      <c r="A93" s="100"/>
      <c r="B93" s="101"/>
      <c r="C93" s="14" t="s">
        <v>10</v>
      </c>
      <c r="D93" s="71">
        <f t="shared" si="29"/>
        <v>7712.9170000000004</v>
      </c>
      <c r="E93" s="72">
        <v>0</v>
      </c>
      <c r="F93" s="72">
        <v>0</v>
      </c>
      <c r="G93" s="73">
        <v>7712.9170000000004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</row>
    <row r="94" spans="1:14" x14ac:dyDescent="0.25">
      <c r="A94" s="100"/>
      <c r="B94" s="101"/>
      <c r="C94" s="14" t="s">
        <v>11</v>
      </c>
      <c r="D94" s="71">
        <f t="shared" si="29"/>
        <v>2303.8580000000002</v>
      </c>
      <c r="E94" s="72">
        <v>0</v>
      </c>
      <c r="F94" s="72">
        <v>0</v>
      </c>
      <c r="G94" s="72">
        <v>2303.8580000000002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</row>
    <row r="95" spans="1:14" x14ac:dyDescent="0.25">
      <c r="A95" s="100"/>
      <c r="B95" s="101"/>
      <c r="C95" s="14" t="s">
        <v>12</v>
      </c>
      <c r="D95" s="71">
        <f t="shared" si="29"/>
        <v>235</v>
      </c>
      <c r="E95" s="72">
        <f>'ПРИЛОЖ  2'!I84</f>
        <v>0</v>
      </c>
      <c r="F95" s="72">
        <v>0</v>
      </c>
      <c r="G95" s="72">
        <f>'ПРИЛОЖ  2'!K26</f>
        <v>235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</row>
    <row r="96" spans="1:14" x14ac:dyDescent="0.25">
      <c r="A96" s="100"/>
      <c r="B96" s="101"/>
      <c r="C96" s="14" t="s">
        <v>13</v>
      </c>
      <c r="D96" s="71">
        <f t="shared" si="29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</row>
    <row r="97" spans="1:14" x14ac:dyDescent="0.25">
      <c r="A97" s="100" t="s">
        <v>63</v>
      </c>
      <c r="B97" s="101" t="s">
        <v>65</v>
      </c>
      <c r="C97" s="5" t="s">
        <v>3</v>
      </c>
      <c r="D97" s="70">
        <f t="shared" si="29"/>
        <v>1097.443</v>
      </c>
      <c r="E97" s="74">
        <f t="shared" ref="E97:N97" si="38">SUM(E98:E101)</f>
        <v>0</v>
      </c>
      <c r="F97" s="74">
        <f t="shared" si="38"/>
        <v>0</v>
      </c>
      <c r="G97" s="74">
        <f t="shared" si="38"/>
        <v>1097.443</v>
      </c>
      <c r="H97" s="74">
        <f t="shared" si="38"/>
        <v>0</v>
      </c>
      <c r="I97" s="74">
        <f t="shared" si="38"/>
        <v>0</v>
      </c>
      <c r="J97" s="74">
        <f t="shared" si="38"/>
        <v>0</v>
      </c>
      <c r="K97" s="74">
        <f t="shared" si="38"/>
        <v>0</v>
      </c>
      <c r="L97" s="74">
        <f t="shared" si="38"/>
        <v>0</v>
      </c>
      <c r="M97" s="74">
        <f t="shared" si="38"/>
        <v>0</v>
      </c>
      <c r="N97" s="74">
        <f t="shared" si="38"/>
        <v>0</v>
      </c>
    </row>
    <row r="98" spans="1:14" x14ac:dyDescent="0.25">
      <c r="A98" s="100"/>
      <c r="B98" s="101"/>
      <c r="C98" s="14" t="s">
        <v>10</v>
      </c>
      <c r="D98" s="71">
        <f t="shared" si="29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</row>
    <row r="99" spans="1:14" x14ac:dyDescent="0.25">
      <c r="A99" s="100"/>
      <c r="B99" s="101"/>
      <c r="C99" s="14" t="s">
        <v>11</v>
      </c>
      <c r="D99" s="71">
        <f t="shared" si="29"/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</row>
    <row r="100" spans="1:14" s="55" customFormat="1" x14ac:dyDescent="0.25">
      <c r="A100" s="100"/>
      <c r="B100" s="101"/>
      <c r="C100" s="54" t="s">
        <v>12</v>
      </c>
      <c r="D100" s="71">
        <f t="shared" si="29"/>
        <v>1097.443</v>
      </c>
      <c r="E100" s="71">
        <v>0</v>
      </c>
      <c r="F100" s="71">
        <v>0</v>
      </c>
      <c r="G100" s="71">
        <f>'ПРИЛОЖ  2'!K27</f>
        <v>1097.443</v>
      </c>
      <c r="H100" s="71">
        <v>0</v>
      </c>
      <c r="I100" s="71">
        <v>0</v>
      </c>
      <c r="J100" s="71">
        <v>0</v>
      </c>
      <c r="K100" s="71">
        <v>0</v>
      </c>
      <c r="L100" s="71">
        <v>0</v>
      </c>
      <c r="M100" s="71">
        <v>0</v>
      </c>
      <c r="N100" s="71">
        <v>0</v>
      </c>
    </row>
    <row r="101" spans="1:14" s="55" customFormat="1" x14ac:dyDescent="0.25">
      <c r="A101" s="100"/>
      <c r="B101" s="101"/>
      <c r="C101" s="54" t="s">
        <v>13</v>
      </c>
      <c r="D101" s="71">
        <f t="shared" si="29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</row>
    <row r="102" spans="1:14" s="55" customFormat="1" x14ac:dyDescent="0.25">
      <c r="A102" s="102" t="s">
        <v>100</v>
      </c>
      <c r="B102" s="103" t="s">
        <v>156</v>
      </c>
      <c r="C102" s="52" t="s">
        <v>3</v>
      </c>
      <c r="D102" s="70">
        <f t="shared" si="29"/>
        <v>104045.07574</v>
      </c>
      <c r="E102" s="70">
        <f t="shared" ref="E102:N102" si="39">SUM(E103:E106)</f>
        <v>0</v>
      </c>
      <c r="F102" s="70">
        <f t="shared" si="39"/>
        <v>0</v>
      </c>
      <c r="G102" s="70">
        <f t="shared" si="39"/>
        <v>0</v>
      </c>
      <c r="H102" s="70">
        <f t="shared" si="39"/>
        <v>1000</v>
      </c>
      <c r="I102" s="70">
        <f t="shared" si="39"/>
        <v>20993.51</v>
      </c>
      <c r="J102" s="70">
        <f t="shared" si="39"/>
        <v>17590.060000000001</v>
      </c>
      <c r="K102" s="70">
        <f t="shared" si="39"/>
        <v>18000</v>
      </c>
      <c r="L102" s="70">
        <f t="shared" si="39"/>
        <v>18720</v>
      </c>
      <c r="M102" s="70">
        <f t="shared" si="39"/>
        <v>16649.32948</v>
      </c>
      <c r="N102" s="70">
        <f t="shared" si="39"/>
        <v>11092.17626</v>
      </c>
    </row>
    <row r="103" spans="1:14" s="55" customFormat="1" x14ac:dyDescent="0.25">
      <c r="A103" s="102"/>
      <c r="B103" s="103"/>
      <c r="C103" s="54" t="s">
        <v>10</v>
      </c>
      <c r="D103" s="71">
        <f t="shared" si="29"/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</row>
    <row r="104" spans="1:14" s="55" customFormat="1" x14ac:dyDescent="0.25">
      <c r="A104" s="102"/>
      <c r="B104" s="103"/>
      <c r="C104" s="54" t="s">
        <v>11</v>
      </c>
      <c r="D104" s="71">
        <f t="shared" si="29"/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</row>
    <row r="105" spans="1:14" s="55" customFormat="1" x14ac:dyDescent="0.25">
      <c r="A105" s="102"/>
      <c r="B105" s="103"/>
      <c r="C105" s="54" t="s">
        <v>12</v>
      </c>
      <c r="D105" s="71">
        <f t="shared" si="29"/>
        <v>104045.07574</v>
      </c>
      <c r="E105" s="71">
        <v>0</v>
      </c>
      <c r="F105" s="71">
        <v>0</v>
      </c>
      <c r="G105" s="71">
        <v>0</v>
      </c>
      <c r="H105" s="71">
        <f>'ПРИЛОЖ  2'!L28</f>
        <v>1000</v>
      </c>
      <c r="I105" s="71">
        <f>'ПРИЛОЖ  2'!M28</f>
        <v>20993.51</v>
      </c>
      <c r="J105" s="71">
        <f>'ПРИЛОЖ  2'!N28</f>
        <v>17590.060000000001</v>
      </c>
      <c r="K105" s="71">
        <f>'ПРИЛОЖ  2'!O28</f>
        <v>18000</v>
      </c>
      <c r="L105" s="71">
        <f>'ПРИЛОЖ  2'!P28</f>
        <v>18720</v>
      </c>
      <c r="M105" s="71">
        <f>'ПРИЛОЖ  2'!Q28</f>
        <v>16649.32948</v>
      </c>
      <c r="N105" s="71">
        <f>'ПРИЛОЖ  2'!R28</f>
        <v>11092.17626</v>
      </c>
    </row>
    <row r="106" spans="1:14" s="55" customFormat="1" x14ac:dyDescent="0.25">
      <c r="A106" s="102"/>
      <c r="B106" s="103"/>
      <c r="C106" s="54" t="s">
        <v>13</v>
      </c>
      <c r="D106" s="71">
        <f t="shared" si="29"/>
        <v>0</v>
      </c>
      <c r="E106" s="71">
        <v>0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</row>
    <row r="107" spans="1:14" s="55" customFormat="1" x14ac:dyDescent="0.25">
      <c r="A107" s="100" t="s">
        <v>101</v>
      </c>
      <c r="B107" s="101" t="s">
        <v>186</v>
      </c>
      <c r="C107" s="52" t="s">
        <v>3</v>
      </c>
      <c r="D107" s="70">
        <f t="shared" si="29"/>
        <v>0</v>
      </c>
      <c r="E107" s="70">
        <f t="shared" ref="E107:N107" si="40">SUM(E108:E111)</f>
        <v>0</v>
      </c>
      <c r="F107" s="70">
        <f t="shared" si="40"/>
        <v>0</v>
      </c>
      <c r="G107" s="70">
        <f t="shared" si="40"/>
        <v>0</v>
      </c>
      <c r="H107" s="70">
        <f t="shared" si="40"/>
        <v>0</v>
      </c>
      <c r="I107" s="70">
        <f t="shared" si="40"/>
        <v>0</v>
      </c>
      <c r="J107" s="70">
        <f t="shared" si="40"/>
        <v>0</v>
      </c>
      <c r="K107" s="70">
        <f t="shared" si="40"/>
        <v>0</v>
      </c>
      <c r="L107" s="70">
        <f t="shared" si="40"/>
        <v>0</v>
      </c>
      <c r="M107" s="70">
        <f t="shared" si="40"/>
        <v>0</v>
      </c>
      <c r="N107" s="70">
        <f t="shared" si="40"/>
        <v>0</v>
      </c>
    </row>
    <row r="108" spans="1:14" s="55" customFormat="1" x14ac:dyDescent="0.25">
      <c r="A108" s="100"/>
      <c r="B108" s="101"/>
      <c r="C108" s="54" t="s">
        <v>10</v>
      </c>
      <c r="D108" s="71">
        <f t="shared" si="29"/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</row>
    <row r="109" spans="1:14" x14ac:dyDescent="0.25">
      <c r="A109" s="100"/>
      <c r="B109" s="101"/>
      <c r="C109" s="14" t="s">
        <v>11</v>
      </c>
      <c r="D109" s="71">
        <f t="shared" si="29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</row>
    <row r="110" spans="1:14" x14ac:dyDescent="0.25">
      <c r="A110" s="100"/>
      <c r="B110" s="101"/>
      <c r="C110" s="14" t="s">
        <v>12</v>
      </c>
      <c r="D110" s="71">
        <f t="shared" si="29"/>
        <v>0</v>
      </c>
      <c r="E110" s="72">
        <v>0</v>
      </c>
      <c r="F110" s="72">
        <v>0</v>
      </c>
      <c r="G110" s="72">
        <v>0</v>
      </c>
      <c r="H110" s="72">
        <f>'ПРИЛОЖ  2'!L30</f>
        <v>0</v>
      </c>
      <c r="I110" s="72">
        <v>0</v>
      </c>
      <c r="J110" s="72">
        <f>'ПРИЛОЖ  2'!N29</f>
        <v>0</v>
      </c>
      <c r="K110" s="72">
        <v>0</v>
      </c>
      <c r="L110" s="72">
        <v>0</v>
      </c>
      <c r="M110" s="72">
        <f>'ПРИЛОЖ  2'!Q29</f>
        <v>0</v>
      </c>
      <c r="N110" s="72">
        <f>'ПРИЛОЖ  2'!R29</f>
        <v>0</v>
      </c>
    </row>
    <row r="111" spans="1:14" x14ac:dyDescent="0.25">
      <c r="A111" s="100"/>
      <c r="B111" s="101"/>
      <c r="C111" s="14" t="s">
        <v>13</v>
      </c>
      <c r="D111" s="71">
        <f t="shared" si="29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</row>
    <row r="112" spans="1:14" ht="15" customHeight="1" x14ac:dyDescent="0.25">
      <c r="A112" s="100" t="s">
        <v>110</v>
      </c>
      <c r="B112" s="101" t="s">
        <v>164</v>
      </c>
      <c r="C112" s="5" t="s">
        <v>3</v>
      </c>
      <c r="D112" s="70">
        <f t="shared" si="29"/>
        <v>4819.8</v>
      </c>
      <c r="E112" s="74">
        <f t="shared" ref="E112:N112" si="41">SUM(E113:E116)</f>
        <v>0</v>
      </c>
      <c r="F112" s="74">
        <f t="shared" si="41"/>
        <v>0</v>
      </c>
      <c r="G112" s="74">
        <f t="shared" si="41"/>
        <v>0</v>
      </c>
      <c r="H112" s="74">
        <f t="shared" si="41"/>
        <v>2409.9</v>
      </c>
      <c r="I112" s="74">
        <f t="shared" si="41"/>
        <v>2409.9</v>
      </c>
      <c r="J112" s="74">
        <f t="shared" si="41"/>
        <v>0</v>
      </c>
      <c r="K112" s="74">
        <f t="shared" si="41"/>
        <v>0</v>
      </c>
      <c r="L112" s="74">
        <f t="shared" si="41"/>
        <v>0</v>
      </c>
      <c r="M112" s="74">
        <f t="shared" si="41"/>
        <v>0</v>
      </c>
      <c r="N112" s="74">
        <f t="shared" si="41"/>
        <v>0</v>
      </c>
    </row>
    <row r="113" spans="1:14" x14ac:dyDescent="0.25">
      <c r="A113" s="100"/>
      <c r="B113" s="101"/>
      <c r="C113" s="14" t="s">
        <v>10</v>
      </c>
      <c r="D113" s="71">
        <f t="shared" si="29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</row>
    <row r="114" spans="1:14" x14ac:dyDescent="0.25">
      <c r="A114" s="100"/>
      <c r="B114" s="101"/>
      <c r="C114" s="14" t="s">
        <v>11</v>
      </c>
      <c r="D114" s="71">
        <f t="shared" si="29"/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</row>
    <row r="115" spans="1:14" x14ac:dyDescent="0.25">
      <c r="A115" s="100"/>
      <c r="B115" s="101"/>
      <c r="C115" s="14" t="s">
        <v>12</v>
      </c>
      <c r="D115" s="71">
        <f t="shared" si="29"/>
        <v>0</v>
      </c>
      <c r="E115" s="72">
        <v>0</v>
      </c>
      <c r="F115" s="72">
        <v>0</v>
      </c>
      <c r="G115" s="72">
        <v>0</v>
      </c>
      <c r="H115" s="72"/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</row>
    <row r="116" spans="1:14" ht="16.7" customHeight="1" x14ac:dyDescent="0.25">
      <c r="A116" s="100"/>
      <c r="B116" s="101"/>
      <c r="C116" s="14" t="s">
        <v>111</v>
      </c>
      <c r="D116" s="71">
        <f t="shared" si="29"/>
        <v>4819.8</v>
      </c>
      <c r="E116" s="72">
        <v>0</v>
      </c>
      <c r="F116" s="72">
        <v>0</v>
      </c>
      <c r="G116" s="72">
        <v>0</v>
      </c>
      <c r="H116" s="72">
        <v>2409.9</v>
      </c>
      <c r="I116" s="72">
        <v>2409.9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</row>
    <row r="117" spans="1:14" x14ac:dyDescent="0.25">
      <c r="A117" s="100" t="s">
        <v>118</v>
      </c>
      <c r="B117" s="101" t="s">
        <v>229</v>
      </c>
      <c r="C117" s="5" t="s">
        <v>3</v>
      </c>
      <c r="D117" s="70">
        <f t="shared" si="29"/>
        <v>249.96</v>
      </c>
      <c r="E117" s="74">
        <f t="shared" ref="E117:N117" si="42">SUM(E118:E121)</f>
        <v>0</v>
      </c>
      <c r="F117" s="74">
        <f t="shared" si="42"/>
        <v>0</v>
      </c>
      <c r="G117" s="74">
        <f t="shared" si="42"/>
        <v>0</v>
      </c>
      <c r="H117" s="74">
        <f t="shared" si="42"/>
        <v>0</v>
      </c>
      <c r="I117" s="74">
        <f t="shared" si="42"/>
        <v>249.96</v>
      </c>
      <c r="J117" s="74">
        <f t="shared" si="42"/>
        <v>0</v>
      </c>
      <c r="K117" s="74">
        <f t="shared" si="42"/>
        <v>0</v>
      </c>
      <c r="L117" s="74">
        <f t="shared" si="42"/>
        <v>0</v>
      </c>
      <c r="M117" s="74">
        <f t="shared" si="42"/>
        <v>0</v>
      </c>
      <c r="N117" s="74">
        <f t="shared" si="42"/>
        <v>0</v>
      </c>
    </row>
    <row r="118" spans="1:14" s="4" customFormat="1" x14ac:dyDescent="0.25">
      <c r="A118" s="100"/>
      <c r="B118" s="101"/>
      <c r="C118" s="14" t="s">
        <v>10</v>
      </c>
      <c r="D118" s="71">
        <f t="shared" si="29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</row>
    <row r="119" spans="1:14" s="4" customFormat="1" x14ac:dyDescent="0.25">
      <c r="A119" s="100"/>
      <c r="B119" s="101"/>
      <c r="C119" s="14" t="s">
        <v>11</v>
      </c>
      <c r="D119" s="71">
        <f t="shared" si="29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</row>
    <row r="120" spans="1:14" s="4" customFormat="1" x14ac:dyDescent="0.25">
      <c r="A120" s="100"/>
      <c r="B120" s="101"/>
      <c r="C120" s="14" t="s">
        <v>12</v>
      </c>
      <c r="D120" s="71">
        <f t="shared" si="29"/>
        <v>249.96</v>
      </c>
      <c r="E120" s="72">
        <v>0</v>
      </c>
      <c r="F120" s="72">
        <v>0</v>
      </c>
      <c r="G120" s="72">
        <v>0</v>
      </c>
      <c r="H120" s="72">
        <v>0</v>
      </c>
      <c r="I120" s="72">
        <f>'ПРИЛОЖ  2'!M32</f>
        <v>249.96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</row>
    <row r="121" spans="1:14" s="4" customFormat="1" x14ac:dyDescent="0.25">
      <c r="A121" s="100"/>
      <c r="B121" s="101"/>
      <c r="C121" s="14" t="s">
        <v>13</v>
      </c>
      <c r="D121" s="71">
        <f t="shared" si="29"/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</row>
    <row r="122" spans="1:14" x14ac:dyDescent="0.25">
      <c r="A122" s="100" t="s">
        <v>120</v>
      </c>
      <c r="B122" s="101" t="s">
        <v>187</v>
      </c>
      <c r="C122" s="5" t="s">
        <v>3</v>
      </c>
      <c r="D122" s="70">
        <f t="shared" si="29"/>
        <v>238.53800000000001</v>
      </c>
      <c r="E122" s="74">
        <f>SUM(E123:E126)</f>
        <v>0</v>
      </c>
      <c r="F122" s="74">
        <f>SUM(F123:F126)</f>
        <v>0</v>
      </c>
      <c r="G122" s="74">
        <f t="shared" ref="G122:N122" si="43">SUM(G123:G126)</f>
        <v>0</v>
      </c>
      <c r="H122" s="74">
        <f t="shared" si="43"/>
        <v>0</v>
      </c>
      <c r="I122" s="74">
        <f t="shared" si="43"/>
        <v>238.53800000000001</v>
      </c>
      <c r="J122" s="74">
        <f t="shared" si="43"/>
        <v>0</v>
      </c>
      <c r="K122" s="74">
        <f t="shared" si="43"/>
        <v>0</v>
      </c>
      <c r="L122" s="74">
        <f t="shared" si="43"/>
        <v>0</v>
      </c>
      <c r="M122" s="74">
        <f t="shared" si="43"/>
        <v>0</v>
      </c>
      <c r="N122" s="74">
        <f t="shared" si="43"/>
        <v>0</v>
      </c>
    </row>
    <row r="123" spans="1:14" x14ac:dyDescent="0.25">
      <c r="A123" s="100"/>
      <c r="B123" s="101"/>
      <c r="C123" s="14" t="s">
        <v>10</v>
      </c>
      <c r="D123" s="71">
        <f t="shared" si="29"/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</row>
    <row r="124" spans="1:14" x14ac:dyDescent="0.25">
      <c r="A124" s="100"/>
      <c r="B124" s="101"/>
      <c r="C124" s="14" t="s">
        <v>11</v>
      </c>
      <c r="D124" s="71">
        <f t="shared" si="29"/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</row>
    <row r="125" spans="1:14" x14ac:dyDescent="0.25">
      <c r="A125" s="100"/>
      <c r="B125" s="101"/>
      <c r="C125" s="14" t="s">
        <v>12</v>
      </c>
      <c r="D125" s="71">
        <f t="shared" si="29"/>
        <v>238.53800000000001</v>
      </c>
      <c r="E125" s="72">
        <v>0</v>
      </c>
      <c r="F125" s="72">
        <v>0</v>
      </c>
      <c r="G125" s="72">
        <v>0</v>
      </c>
      <c r="H125" s="72">
        <v>0</v>
      </c>
      <c r="I125" s="72">
        <f>'ПРИЛОЖ  2'!M33</f>
        <v>238.53800000000001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</row>
    <row r="126" spans="1:14" x14ac:dyDescent="0.25">
      <c r="A126" s="100"/>
      <c r="B126" s="101"/>
      <c r="C126" s="14" t="s">
        <v>13</v>
      </c>
      <c r="D126" s="71">
        <f t="shared" si="29"/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</row>
    <row r="127" spans="1:14" x14ac:dyDescent="0.25">
      <c r="A127" s="100" t="s">
        <v>126</v>
      </c>
      <c r="B127" s="101" t="s">
        <v>121</v>
      </c>
      <c r="C127" s="5" t="s">
        <v>3</v>
      </c>
      <c r="D127" s="70">
        <f t="shared" si="29"/>
        <v>0</v>
      </c>
      <c r="E127" s="74">
        <f>SUM(E128:E131)</f>
        <v>0</v>
      </c>
      <c r="F127" s="74">
        <f>SUM(F128:F131)</f>
        <v>0</v>
      </c>
      <c r="G127" s="74">
        <f t="shared" ref="G127:N127" si="44">SUM(G128:G131)</f>
        <v>0</v>
      </c>
      <c r="H127" s="74">
        <f t="shared" si="44"/>
        <v>0</v>
      </c>
      <c r="I127" s="74">
        <f t="shared" si="44"/>
        <v>0</v>
      </c>
      <c r="J127" s="74">
        <f t="shared" si="44"/>
        <v>0</v>
      </c>
      <c r="K127" s="74">
        <f t="shared" si="44"/>
        <v>0</v>
      </c>
      <c r="L127" s="74">
        <f t="shared" si="44"/>
        <v>0</v>
      </c>
      <c r="M127" s="74">
        <f t="shared" si="44"/>
        <v>0</v>
      </c>
      <c r="N127" s="74">
        <f t="shared" si="44"/>
        <v>0</v>
      </c>
    </row>
    <row r="128" spans="1:14" x14ac:dyDescent="0.25">
      <c r="A128" s="100"/>
      <c r="B128" s="101"/>
      <c r="C128" s="14" t="s">
        <v>10</v>
      </c>
      <c r="D128" s="71">
        <f t="shared" si="29"/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</row>
    <row r="129" spans="1:14" x14ac:dyDescent="0.25">
      <c r="A129" s="100"/>
      <c r="B129" s="101"/>
      <c r="C129" s="14" t="s">
        <v>11</v>
      </c>
      <c r="D129" s="71">
        <f t="shared" si="29"/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</row>
    <row r="130" spans="1:14" x14ac:dyDescent="0.25">
      <c r="A130" s="100"/>
      <c r="B130" s="101"/>
      <c r="C130" s="14" t="s">
        <v>12</v>
      </c>
      <c r="D130" s="71">
        <f t="shared" si="29"/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f>'ПРИЛОЖ  2'!M34</f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</row>
    <row r="131" spans="1:14" x14ac:dyDescent="0.25">
      <c r="A131" s="100"/>
      <c r="B131" s="101"/>
      <c r="C131" s="14" t="s">
        <v>13</v>
      </c>
      <c r="D131" s="71">
        <f t="shared" si="29"/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</row>
    <row r="132" spans="1:14" x14ac:dyDescent="0.25">
      <c r="A132" s="110" t="s">
        <v>127</v>
      </c>
      <c r="B132" s="101" t="s">
        <v>162</v>
      </c>
      <c r="C132" s="5" t="s">
        <v>3</v>
      </c>
      <c r="D132" s="70">
        <f t="shared" si="29"/>
        <v>0</v>
      </c>
      <c r="E132" s="74">
        <f>SUM(E133:E136)</f>
        <v>0</v>
      </c>
      <c r="F132" s="74">
        <f>SUM(F133:F136)</f>
        <v>0</v>
      </c>
      <c r="G132" s="74">
        <f t="shared" ref="G132:N132" si="45">SUM(G133:G136)</f>
        <v>0</v>
      </c>
      <c r="H132" s="74">
        <f t="shared" si="45"/>
        <v>0</v>
      </c>
      <c r="I132" s="74">
        <f t="shared" si="45"/>
        <v>0</v>
      </c>
      <c r="J132" s="74">
        <f t="shared" si="45"/>
        <v>0</v>
      </c>
      <c r="K132" s="74">
        <f t="shared" si="45"/>
        <v>0</v>
      </c>
      <c r="L132" s="74">
        <f t="shared" si="45"/>
        <v>0</v>
      </c>
      <c r="M132" s="74">
        <f t="shared" si="45"/>
        <v>0</v>
      </c>
      <c r="N132" s="74">
        <f t="shared" si="45"/>
        <v>0</v>
      </c>
    </row>
    <row r="133" spans="1:14" x14ac:dyDescent="0.25">
      <c r="A133" s="110"/>
      <c r="B133" s="101"/>
      <c r="C133" s="14" t="s">
        <v>10</v>
      </c>
      <c r="D133" s="71">
        <f t="shared" si="29"/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</row>
    <row r="134" spans="1:14" x14ac:dyDescent="0.25">
      <c r="A134" s="110"/>
      <c r="B134" s="101"/>
      <c r="C134" s="14" t="s">
        <v>11</v>
      </c>
      <c r="D134" s="71">
        <f t="shared" si="29"/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</row>
    <row r="135" spans="1:14" x14ac:dyDescent="0.25">
      <c r="A135" s="110"/>
      <c r="B135" s="101"/>
      <c r="C135" s="14" t="s">
        <v>12</v>
      </c>
      <c r="D135" s="71">
        <f t="shared" si="29"/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f>'ПРИЛОЖ  2'!M35</f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</row>
    <row r="136" spans="1:14" x14ac:dyDescent="0.25">
      <c r="A136" s="110"/>
      <c r="B136" s="101"/>
      <c r="C136" s="14" t="s">
        <v>13</v>
      </c>
      <c r="D136" s="71">
        <f t="shared" si="29"/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</row>
    <row r="137" spans="1:14" x14ac:dyDescent="0.25">
      <c r="A137" s="100" t="s">
        <v>128</v>
      </c>
      <c r="B137" s="101" t="s">
        <v>130</v>
      </c>
      <c r="C137" s="5" t="s">
        <v>3</v>
      </c>
      <c r="D137" s="70">
        <f t="shared" si="29"/>
        <v>175</v>
      </c>
      <c r="E137" s="74">
        <f>SUM(E138:E141)</f>
        <v>0</v>
      </c>
      <c r="F137" s="74">
        <f>SUM(F138:F141)</f>
        <v>0</v>
      </c>
      <c r="G137" s="74">
        <f t="shared" ref="G137:N137" si="46">SUM(G138:G141)</f>
        <v>0</v>
      </c>
      <c r="H137" s="74">
        <f t="shared" si="46"/>
        <v>0</v>
      </c>
      <c r="I137" s="74">
        <f t="shared" si="46"/>
        <v>175</v>
      </c>
      <c r="J137" s="74">
        <f t="shared" si="46"/>
        <v>0</v>
      </c>
      <c r="K137" s="74">
        <f t="shared" si="46"/>
        <v>0</v>
      </c>
      <c r="L137" s="74">
        <f t="shared" si="46"/>
        <v>0</v>
      </c>
      <c r="M137" s="74">
        <f t="shared" si="46"/>
        <v>0</v>
      </c>
      <c r="N137" s="74">
        <f t="shared" si="46"/>
        <v>0</v>
      </c>
    </row>
    <row r="138" spans="1:14" x14ac:dyDescent="0.25">
      <c r="A138" s="100"/>
      <c r="B138" s="101"/>
      <c r="C138" s="14" t="s">
        <v>10</v>
      </c>
      <c r="D138" s="71">
        <f t="shared" si="29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</row>
    <row r="139" spans="1:14" ht="15.75" customHeight="1" x14ac:dyDescent="0.25">
      <c r="A139" s="100"/>
      <c r="B139" s="101"/>
      <c r="C139" s="14" t="s">
        <v>11</v>
      </c>
      <c r="D139" s="71">
        <f t="shared" si="29"/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</row>
    <row r="140" spans="1:14" ht="15" customHeight="1" x14ac:dyDescent="0.25">
      <c r="A140" s="100"/>
      <c r="B140" s="101"/>
      <c r="C140" s="14" t="s">
        <v>12</v>
      </c>
      <c r="D140" s="71">
        <f t="shared" ref="D140:D203" si="47">SUM(E140:N140)</f>
        <v>175</v>
      </c>
      <c r="E140" s="72">
        <v>0</v>
      </c>
      <c r="F140" s="72">
        <v>0</v>
      </c>
      <c r="G140" s="72">
        <v>0</v>
      </c>
      <c r="H140" s="72">
        <v>0</v>
      </c>
      <c r="I140" s="72">
        <f>'ПРИЛОЖ  2'!M36</f>
        <v>175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</row>
    <row r="141" spans="1:14" ht="15.75" customHeight="1" x14ac:dyDescent="0.25">
      <c r="A141" s="100"/>
      <c r="B141" s="101"/>
      <c r="C141" s="14" t="s">
        <v>13</v>
      </c>
      <c r="D141" s="71">
        <f t="shared" si="47"/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</row>
    <row r="142" spans="1:14" x14ac:dyDescent="0.25">
      <c r="A142" s="110" t="s">
        <v>129</v>
      </c>
      <c r="B142" s="101" t="s">
        <v>154</v>
      </c>
      <c r="C142" s="5" t="s">
        <v>3</v>
      </c>
      <c r="D142" s="70">
        <f t="shared" si="47"/>
        <v>7146.35</v>
      </c>
      <c r="E142" s="74">
        <f>SUM(E143:E146)</f>
        <v>0</v>
      </c>
      <c r="F142" s="74">
        <f>SUM(F143:F146)</f>
        <v>0</v>
      </c>
      <c r="G142" s="74">
        <f t="shared" ref="G142:N142" si="48">SUM(G143:G146)</f>
        <v>0</v>
      </c>
      <c r="H142" s="74">
        <f t="shared" si="48"/>
        <v>0</v>
      </c>
      <c r="I142" s="74">
        <f t="shared" si="48"/>
        <v>7146.35</v>
      </c>
      <c r="J142" s="74">
        <f t="shared" si="48"/>
        <v>0</v>
      </c>
      <c r="K142" s="74">
        <f t="shared" si="48"/>
        <v>0</v>
      </c>
      <c r="L142" s="74">
        <f t="shared" si="48"/>
        <v>0</v>
      </c>
      <c r="M142" s="74">
        <f t="shared" si="48"/>
        <v>0</v>
      </c>
      <c r="N142" s="74">
        <f t="shared" si="48"/>
        <v>0</v>
      </c>
    </row>
    <row r="143" spans="1:14" x14ac:dyDescent="0.25">
      <c r="A143" s="110"/>
      <c r="B143" s="101"/>
      <c r="C143" s="14" t="s">
        <v>10</v>
      </c>
      <c r="D143" s="71">
        <f t="shared" si="47"/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</row>
    <row r="144" spans="1:14" x14ac:dyDescent="0.25">
      <c r="A144" s="110"/>
      <c r="B144" s="101"/>
      <c r="C144" s="14" t="s">
        <v>11</v>
      </c>
      <c r="D144" s="71">
        <f t="shared" si="47"/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</row>
    <row r="145" spans="1:14" x14ac:dyDescent="0.25">
      <c r="A145" s="110"/>
      <c r="B145" s="101"/>
      <c r="C145" s="14" t="s">
        <v>12</v>
      </c>
      <c r="D145" s="71">
        <f t="shared" si="47"/>
        <v>7146.35</v>
      </c>
      <c r="E145" s="72">
        <v>0</v>
      </c>
      <c r="F145" s="72">
        <v>0</v>
      </c>
      <c r="G145" s="72">
        <v>0</v>
      </c>
      <c r="H145" s="72">
        <v>0</v>
      </c>
      <c r="I145" s="72">
        <f>'ПРИЛОЖ  2'!M37</f>
        <v>7146.35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</row>
    <row r="146" spans="1:14" x14ac:dyDescent="0.25">
      <c r="A146" s="110"/>
      <c r="B146" s="101"/>
      <c r="C146" s="14" t="s">
        <v>13</v>
      </c>
      <c r="D146" s="71">
        <f t="shared" si="47"/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</row>
    <row r="147" spans="1:14" x14ac:dyDescent="0.25">
      <c r="A147" s="100" t="s">
        <v>137</v>
      </c>
      <c r="B147" s="101" t="s">
        <v>144</v>
      </c>
      <c r="C147" s="5" t="s">
        <v>3</v>
      </c>
      <c r="D147" s="70">
        <f t="shared" si="47"/>
        <v>3736.8</v>
      </c>
      <c r="E147" s="74">
        <f>SUM(E148:E151)</f>
        <v>0</v>
      </c>
      <c r="F147" s="74">
        <f>SUM(F148:F151)</f>
        <v>0</v>
      </c>
      <c r="G147" s="74">
        <f t="shared" ref="G147:N147" si="49">SUM(G148:G151)</f>
        <v>0</v>
      </c>
      <c r="H147" s="74">
        <f t="shared" si="49"/>
        <v>0</v>
      </c>
      <c r="I147" s="74">
        <f t="shared" si="49"/>
        <v>3736.8</v>
      </c>
      <c r="J147" s="74">
        <f t="shared" si="49"/>
        <v>0</v>
      </c>
      <c r="K147" s="74">
        <f t="shared" si="49"/>
        <v>0</v>
      </c>
      <c r="L147" s="74">
        <f t="shared" si="49"/>
        <v>0</v>
      </c>
      <c r="M147" s="74">
        <f t="shared" si="49"/>
        <v>0</v>
      </c>
      <c r="N147" s="74">
        <f t="shared" si="49"/>
        <v>0</v>
      </c>
    </row>
    <row r="148" spans="1:14" x14ac:dyDescent="0.25">
      <c r="A148" s="100"/>
      <c r="B148" s="101"/>
      <c r="C148" s="14" t="s">
        <v>10</v>
      </c>
      <c r="D148" s="71">
        <f t="shared" si="47"/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</row>
    <row r="149" spans="1:14" x14ac:dyDescent="0.25">
      <c r="A149" s="100"/>
      <c r="B149" s="101"/>
      <c r="C149" s="14" t="s">
        <v>11</v>
      </c>
      <c r="D149" s="71">
        <f t="shared" si="47"/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</row>
    <row r="150" spans="1:14" x14ac:dyDescent="0.25">
      <c r="A150" s="100"/>
      <c r="B150" s="101"/>
      <c r="C150" s="14" t="s">
        <v>12</v>
      </c>
      <c r="D150" s="71">
        <f t="shared" si="47"/>
        <v>3736.8</v>
      </c>
      <c r="E150" s="72">
        <v>0</v>
      </c>
      <c r="F150" s="72">
        <v>0</v>
      </c>
      <c r="G150" s="72">
        <v>0</v>
      </c>
      <c r="H150" s="72">
        <v>0</v>
      </c>
      <c r="I150" s="72">
        <f>'ПРИЛОЖ  2'!M38</f>
        <v>3736.8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</row>
    <row r="151" spans="1:14" x14ac:dyDescent="0.25">
      <c r="A151" s="100"/>
      <c r="B151" s="101"/>
      <c r="C151" s="14" t="s">
        <v>13</v>
      </c>
      <c r="D151" s="71">
        <f t="shared" si="47"/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</row>
    <row r="152" spans="1:14" x14ac:dyDescent="0.25">
      <c r="A152" s="100" t="s">
        <v>173</v>
      </c>
      <c r="B152" s="101" t="s">
        <v>138</v>
      </c>
      <c r="C152" s="5" t="s">
        <v>3</v>
      </c>
      <c r="D152" s="70">
        <f t="shared" si="47"/>
        <v>6755.8229999999994</v>
      </c>
      <c r="E152" s="74">
        <f>SUM(E153:E156)</f>
        <v>0</v>
      </c>
      <c r="F152" s="74">
        <f>SUM(F153:F156)</f>
        <v>0</v>
      </c>
      <c r="G152" s="74">
        <f t="shared" ref="G152:N152" si="50">SUM(G153:G156)</f>
        <v>0</v>
      </c>
      <c r="H152" s="74">
        <f t="shared" si="50"/>
        <v>0</v>
      </c>
      <c r="I152" s="74">
        <f t="shared" si="50"/>
        <v>5555.9449999999997</v>
      </c>
      <c r="J152" s="74">
        <f t="shared" si="50"/>
        <v>1199.8779999999999</v>
      </c>
      <c r="K152" s="74">
        <f t="shared" si="50"/>
        <v>0</v>
      </c>
      <c r="L152" s="74">
        <f t="shared" si="50"/>
        <v>0</v>
      </c>
      <c r="M152" s="74">
        <f t="shared" si="50"/>
        <v>0</v>
      </c>
      <c r="N152" s="74">
        <f t="shared" si="50"/>
        <v>0</v>
      </c>
    </row>
    <row r="153" spans="1:14" x14ac:dyDescent="0.25">
      <c r="A153" s="100"/>
      <c r="B153" s="101"/>
      <c r="C153" s="14" t="s">
        <v>10</v>
      </c>
      <c r="D153" s="71">
        <f t="shared" si="47"/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</row>
    <row r="154" spans="1:14" x14ac:dyDescent="0.25">
      <c r="A154" s="100"/>
      <c r="B154" s="101"/>
      <c r="C154" s="14" t="s">
        <v>11</v>
      </c>
      <c r="D154" s="71">
        <f t="shared" si="47"/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</row>
    <row r="155" spans="1:14" x14ac:dyDescent="0.25">
      <c r="A155" s="100"/>
      <c r="B155" s="101"/>
      <c r="C155" s="14" t="s">
        <v>12</v>
      </c>
      <c r="D155" s="71">
        <f t="shared" si="47"/>
        <v>6755.8229999999994</v>
      </c>
      <c r="E155" s="72">
        <v>0</v>
      </c>
      <c r="F155" s="72">
        <v>0</v>
      </c>
      <c r="G155" s="72">
        <v>0</v>
      </c>
      <c r="H155" s="72">
        <v>0</v>
      </c>
      <c r="I155" s="72">
        <f>'ПРИЛОЖ  2'!M39</f>
        <v>5555.9449999999997</v>
      </c>
      <c r="J155" s="72">
        <f>'ПРИЛОЖ  2'!N39</f>
        <v>1199.8779999999999</v>
      </c>
      <c r="K155" s="72">
        <f>'ПРИЛОЖ  2'!O39</f>
        <v>0</v>
      </c>
      <c r="L155" s="72">
        <v>0</v>
      </c>
      <c r="M155" s="72">
        <v>0</v>
      </c>
      <c r="N155" s="72">
        <v>0</v>
      </c>
    </row>
    <row r="156" spans="1:14" s="55" customFormat="1" x14ac:dyDescent="0.25">
      <c r="A156" s="100"/>
      <c r="B156" s="101"/>
      <c r="C156" s="54" t="s">
        <v>13</v>
      </c>
      <c r="D156" s="71">
        <f t="shared" si="47"/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</row>
    <row r="157" spans="1:14" s="55" customFormat="1" ht="17.25" customHeight="1" x14ac:dyDescent="0.25">
      <c r="A157" s="102" t="s">
        <v>203</v>
      </c>
      <c r="B157" s="104" t="s">
        <v>205</v>
      </c>
      <c r="C157" s="52" t="s">
        <v>3</v>
      </c>
      <c r="D157" s="70">
        <f t="shared" si="47"/>
        <v>333901.50874000002</v>
      </c>
      <c r="E157" s="70">
        <f t="shared" ref="E157:N157" si="51">SUM(E158:E161)</f>
        <v>0</v>
      </c>
      <c r="F157" s="70">
        <f t="shared" si="51"/>
        <v>0</v>
      </c>
      <c r="G157" s="70">
        <f t="shared" si="51"/>
        <v>0</v>
      </c>
      <c r="H157" s="70">
        <f t="shared" si="51"/>
        <v>0</v>
      </c>
      <c r="I157" s="70">
        <f t="shared" si="51"/>
        <v>0</v>
      </c>
      <c r="J157" s="70">
        <f t="shared" si="51"/>
        <v>0</v>
      </c>
      <c r="K157" s="70">
        <f t="shared" si="51"/>
        <v>99767.948000000004</v>
      </c>
      <c r="L157" s="70">
        <f t="shared" si="51"/>
        <v>0</v>
      </c>
      <c r="M157" s="70">
        <f t="shared" si="51"/>
        <v>106662.07137999999</v>
      </c>
      <c r="N157" s="70">
        <f t="shared" si="51"/>
        <v>127471.48935999999</v>
      </c>
    </row>
    <row r="158" spans="1:14" s="55" customFormat="1" x14ac:dyDescent="0.25">
      <c r="A158" s="102"/>
      <c r="B158" s="105"/>
      <c r="C158" s="54" t="s">
        <v>10</v>
      </c>
      <c r="D158" s="71">
        <f t="shared" si="47"/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</row>
    <row r="159" spans="1:14" s="55" customFormat="1" x14ac:dyDescent="0.25">
      <c r="A159" s="102"/>
      <c r="B159" s="105"/>
      <c r="C159" s="54" t="s">
        <v>11</v>
      </c>
      <c r="D159" s="71">
        <f t="shared" si="47"/>
        <v>315931.66858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94779.551000000007</v>
      </c>
      <c r="L159" s="71">
        <v>0</v>
      </c>
      <c r="M159" s="71">
        <v>101328.91757999999</v>
      </c>
      <c r="N159" s="71">
        <v>119823.2</v>
      </c>
    </row>
    <row r="160" spans="1:14" s="55" customFormat="1" x14ac:dyDescent="0.25">
      <c r="A160" s="102"/>
      <c r="B160" s="105"/>
      <c r="C160" s="54" t="s">
        <v>12</v>
      </c>
      <c r="D160" s="71">
        <f t="shared" si="47"/>
        <v>17969.84016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f>'ПРИЛОЖ  2'!O40</f>
        <v>4988.3969999999999</v>
      </c>
      <c r="L160" s="71">
        <f>'ПРИЛОЖ  2'!P40</f>
        <v>0</v>
      </c>
      <c r="M160" s="71">
        <f>'ПРИЛОЖ  2'!Q40</f>
        <v>5333.1538</v>
      </c>
      <c r="N160" s="71">
        <f>'ПРИЛОЖ  2'!R40</f>
        <v>7648.2893599999998</v>
      </c>
    </row>
    <row r="161" spans="1:14" s="55" customFormat="1" x14ac:dyDescent="0.25">
      <c r="A161" s="102"/>
      <c r="B161" s="106"/>
      <c r="C161" s="54" t="s">
        <v>13</v>
      </c>
      <c r="D161" s="71">
        <f t="shared" si="47"/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</row>
    <row r="162" spans="1:14" s="55" customFormat="1" x14ac:dyDescent="0.25">
      <c r="A162" s="102" t="s">
        <v>212</v>
      </c>
      <c r="B162" s="104" t="s">
        <v>213</v>
      </c>
      <c r="C162" s="52" t="s">
        <v>3</v>
      </c>
      <c r="D162" s="70">
        <f t="shared" si="47"/>
        <v>1048.29</v>
      </c>
      <c r="E162" s="70">
        <f t="shared" ref="E162:N162" si="52">SUM(E163:E166)</f>
        <v>0</v>
      </c>
      <c r="F162" s="70">
        <f t="shared" si="52"/>
        <v>0</v>
      </c>
      <c r="G162" s="70">
        <f t="shared" si="52"/>
        <v>0</v>
      </c>
      <c r="H162" s="70">
        <f t="shared" si="52"/>
        <v>0</v>
      </c>
      <c r="I162" s="70">
        <f t="shared" si="52"/>
        <v>0</v>
      </c>
      <c r="J162" s="70">
        <f t="shared" si="52"/>
        <v>0</v>
      </c>
      <c r="K162" s="70">
        <f t="shared" si="52"/>
        <v>1048.29</v>
      </c>
      <c r="L162" s="70">
        <f t="shared" si="52"/>
        <v>0</v>
      </c>
      <c r="M162" s="70">
        <f t="shared" si="52"/>
        <v>0</v>
      </c>
      <c r="N162" s="70">
        <f t="shared" si="52"/>
        <v>0</v>
      </c>
    </row>
    <row r="163" spans="1:14" s="55" customFormat="1" x14ac:dyDescent="0.25">
      <c r="A163" s="102"/>
      <c r="B163" s="105"/>
      <c r="C163" s="54" t="s">
        <v>10</v>
      </c>
      <c r="D163" s="71">
        <f t="shared" si="47"/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</row>
    <row r="164" spans="1:14" s="55" customFormat="1" x14ac:dyDescent="0.25">
      <c r="A164" s="102"/>
      <c r="B164" s="105"/>
      <c r="C164" s="54" t="s">
        <v>11</v>
      </c>
      <c r="D164" s="71">
        <f t="shared" si="47"/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</row>
    <row r="165" spans="1:14" s="55" customFormat="1" x14ac:dyDescent="0.25">
      <c r="A165" s="102"/>
      <c r="B165" s="105"/>
      <c r="C165" s="54" t="s">
        <v>12</v>
      </c>
      <c r="D165" s="71">
        <f t="shared" si="47"/>
        <v>1048.29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f>'ПРИЛОЖ  2'!O41</f>
        <v>1048.29</v>
      </c>
      <c r="L165" s="71">
        <v>0</v>
      </c>
      <c r="M165" s="71">
        <v>0</v>
      </c>
      <c r="N165" s="71">
        <v>0</v>
      </c>
    </row>
    <row r="166" spans="1:14" s="55" customFormat="1" x14ac:dyDescent="0.25">
      <c r="A166" s="102"/>
      <c r="B166" s="106"/>
      <c r="C166" s="54" t="s">
        <v>13</v>
      </c>
      <c r="D166" s="71">
        <f t="shared" si="47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</row>
    <row r="167" spans="1:14" s="55" customFormat="1" x14ac:dyDescent="0.25">
      <c r="A167" s="107" t="s">
        <v>218</v>
      </c>
      <c r="B167" s="111" t="s">
        <v>219</v>
      </c>
      <c r="C167" s="56" t="s">
        <v>3</v>
      </c>
      <c r="D167" s="70">
        <f t="shared" si="47"/>
        <v>0</v>
      </c>
      <c r="E167" s="70">
        <f t="shared" ref="E167:N167" si="53">SUM(E168:E171)</f>
        <v>0</v>
      </c>
      <c r="F167" s="70">
        <f t="shared" si="53"/>
        <v>0</v>
      </c>
      <c r="G167" s="70">
        <f t="shared" si="53"/>
        <v>0</v>
      </c>
      <c r="H167" s="70">
        <f t="shared" si="53"/>
        <v>0</v>
      </c>
      <c r="I167" s="70">
        <f t="shared" si="53"/>
        <v>0</v>
      </c>
      <c r="J167" s="70">
        <f t="shared" si="53"/>
        <v>0</v>
      </c>
      <c r="K167" s="70">
        <f t="shared" si="53"/>
        <v>0</v>
      </c>
      <c r="L167" s="70">
        <f t="shared" si="53"/>
        <v>0</v>
      </c>
      <c r="M167" s="70">
        <f t="shared" si="53"/>
        <v>0</v>
      </c>
      <c r="N167" s="70">
        <f t="shared" si="53"/>
        <v>0</v>
      </c>
    </row>
    <row r="168" spans="1:14" s="55" customFormat="1" x14ac:dyDescent="0.25">
      <c r="A168" s="107"/>
      <c r="B168" s="112"/>
      <c r="C168" s="57" t="s">
        <v>10</v>
      </c>
      <c r="D168" s="71">
        <f t="shared" si="47"/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</row>
    <row r="169" spans="1:14" s="55" customFormat="1" x14ac:dyDescent="0.25">
      <c r="A169" s="107"/>
      <c r="B169" s="112"/>
      <c r="C169" s="57" t="s">
        <v>11</v>
      </c>
      <c r="D169" s="71">
        <f t="shared" si="47"/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</row>
    <row r="170" spans="1:14" s="55" customFormat="1" x14ac:dyDescent="0.25">
      <c r="A170" s="107"/>
      <c r="B170" s="112"/>
      <c r="C170" s="57" t="s">
        <v>12</v>
      </c>
      <c r="D170" s="71">
        <f t="shared" si="47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2">
        <v>0</v>
      </c>
      <c r="L170" s="71">
        <f>'ПРИЛОЖ  2'!P42</f>
        <v>0</v>
      </c>
      <c r="M170" s="71">
        <f>'ПРИЛОЖ  2'!Q42</f>
        <v>0</v>
      </c>
      <c r="N170" s="71">
        <f>'ПРИЛОЖ  2'!R42</f>
        <v>0</v>
      </c>
    </row>
    <row r="171" spans="1:14" s="55" customFormat="1" x14ac:dyDescent="0.25">
      <c r="A171" s="107"/>
      <c r="B171" s="113"/>
      <c r="C171" s="57" t="s">
        <v>13</v>
      </c>
      <c r="D171" s="71">
        <f t="shared" si="47"/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</row>
    <row r="172" spans="1:14" s="55" customFormat="1" x14ac:dyDescent="0.25">
      <c r="A172" s="107" t="s">
        <v>223</v>
      </c>
      <c r="B172" s="111" t="s">
        <v>230</v>
      </c>
      <c r="C172" s="56" t="s">
        <v>3</v>
      </c>
      <c r="D172" s="70">
        <f t="shared" si="47"/>
        <v>43539.293399999995</v>
      </c>
      <c r="E172" s="70">
        <f t="shared" ref="E172:N172" si="54">SUM(E173:E176)</f>
        <v>0</v>
      </c>
      <c r="F172" s="70">
        <f t="shared" si="54"/>
        <v>0</v>
      </c>
      <c r="G172" s="70">
        <f t="shared" si="54"/>
        <v>0</v>
      </c>
      <c r="H172" s="70">
        <f t="shared" si="54"/>
        <v>0</v>
      </c>
      <c r="I172" s="70">
        <f t="shared" si="54"/>
        <v>0</v>
      </c>
      <c r="J172" s="70">
        <f t="shared" si="54"/>
        <v>0</v>
      </c>
      <c r="K172" s="70">
        <f t="shared" si="54"/>
        <v>0</v>
      </c>
      <c r="L172" s="70">
        <f t="shared" si="54"/>
        <v>1060</v>
      </c>
      <c r="M172" s="70">
        <f t="shared" si="54"/>
        <v>17268.46746</v>
      </c>
      <c r="N172" s="70">
        <f t="shared" si="54"/>
        <v>25210.825939999999</v>
      </c>
    </row>
    <row r="173" spans="1:14" s="55" customFormat="1" x14ac:dyDescent="0.25">
      <c r="A173" s="107"/>
      <c r="B173" s="112"/>
      <c r="C173" s="57" t="s">
        <v>10</v>
      </c>
      <c r="D173" s="71">
        <f t="shared" si="47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</row>
    <row r="174" spans="1:14" s="55" customFormat="1" x14ac:dyDescent="0.25">
      <c r="A174" s="107"/>
      <c r="B174" s="112"/>
      <c r="C174" s="57" t="s">
        <v>11</v>
      </c>
      <c r="D174" s="71">
        <f t="shared" si="47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</row>
    <row r="175" spans="1:14" s="55" customFormat="1" x14ac:dyDescent="0.25">
      <c r="A175" s="107"/>
      <c r="B175" s="112"/>
      <c r="C175" s="57" t="s">
        <v>12</v>
      </c>
      <c r="D175" s="71">
        <f t="shared" si="47"/>
        <v>43539.293399999995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2">
        <v>0</v>
      </c>
      <c r="L175" s="71">
        <f>'ПРИЛОЖ  2'!P43</f>
        <v>1060</v>
      </c>
      <c r="M175" s="71">
        <f>'ПРИЛОЖ  2'!Q43</f>
        <v>17268.46746</v>
      </c>
      <c r="N175" s="71">
        <f>'ПРИЛОЖ  2'!R43</f>
        <v>25210.825939999999</v>
      </c>
    </row>
    <row r="176" spans="1:14" s="55" customFormat="1" ht="26.45" customHeight="1" x14ac:dyDescent="0.25">
      <c r="A176" s="107"/>
      <c r="B176" s="113"/>
      <c r="C176" s="57" t="s">
        <v>13</v>
      </c>
      <c r="D176" s="71">
        <f t="shared" si="47"/>
        <v>0</v>
      </c>
      <c r="E176" s="71">
        <v>0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71">
        <v>0</v>
      </c>
      <c r="L176" s="71">
        <v>0</v>
      </c>
      <c r="M176" s="71">
        <v>0</v>
      </c>
      <c r="N176" s="71">
        <v>0</v>
      </c>
    </row>
    <row r="177" spans="1:14" s="55" customFormat="1" x14ac:dyDescent="0.25">
      <c r="A177" s="107" t="s">
        <v>225</v>
      </c>
      <c r="B177" s="111" t="s">
        <v>226</v>
      </c>
      <c r="C177" s="56" t="s">
        <v>3</v>
      </c>
      <c r="D177" s="70">
        <f t="shared" si="47"/>
        <v>0</v>
      </c>
      <c r="E177" s="70">
        <f t="shared" ref="E177:N177" si="55">SUM(E178:E181)</f>
        <v>0</v>
      </c>
      <c r="F177" s="70">
        <f t="shared" si="55"/>
        <v>0</v>
      </c>
      <c r="G177" s="70">
        <f t="shared" si="55"/>
        <v>0</v>
      </c>
      <c r="H177" s="70">
        <f t="shared" si="55"/>
        <v>0</v>
      </c>
      <c r="I177" s="70">
        <f t="shared" si="55"/>
        <v>0</v>
      </c>
      <c r="J177" s="70">
        <f t="shared" si="55"/>
        <v>0</v>
      </c>
      <c r="K177" s="70">
        <f t="shared" si="55"/>
        <v>0</v>
      </c>
      <c r="L177" s="70">
        <f t="shared" si="55"/>
        <v>0</v>
      </c>
      <c r="M177" s="70">
        <f t="shared" si="55"/>
        <v>0</v>
      </c>
      <c r="N177" s="70">
        <f t="shared" si="55"/>
        <v>0</v>
      </c>
    </row>
    <row r="178" spans="1:14" s="55" customFormat="1" x14ac:dyDescent="0.25">
      <c r="A178" s="107"/>
      <c r="B178" s="112"/>
      <c r="C178" s="57" t="s">
        <v>10</v>
      </c>
      <c r="D178" s="71">
        <f t="shared" si="47"/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</row>
    <row r="179" spans="1:14" s="55" customFormat="1" x14ac:dyDescent="0.25">
      <c r="A179" s="107"/>
      <c r="B179" s="112"/>
      <c r="C179" s="57" t="s">
        <v>11</v>
      </c>
      <c r="D179" s="71">
        <f t="shared" si="47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</row>
    <row r="180" spans="1:14" s="55" customFormat="1" x14ac:dyDescent="0.25">
      <c r="A180" s="107"/>
      <c r="B180" s="112"/>
      <c r="C180" s="57" t="s">
        <v>12</v>
      </c>
      <c r="D180" s="71">
        <f t="shared" si="47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2">
        <v>0</v>
      </c>
      <c r="L180" s="72">
        <f>'ПРИЛОЖ  2'!P44</f>
        <v>0</v>
      </c>
      <c r="M180" s="71">
        <f>'ПРИЛОЖ  2'!Q44</f>
        <v>0</v>
      </c>
      <c r="N180" s="71">
        <v>0</v>
      </c>
    </row>
    <row r="181" spans="1:14" s="55" customFormat="1" ht="25.7" customHeight="1" x14ac:dyDescent="0.25">
      <c r="A181" s="107"/>
      <c r="B181" s="113"/>
      <c r="C181" s="57" t="s">
        <v>13</v>
      </c>
      <c r="D181" s="71">
        <f t="shared" si="47"/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</row>
    <row r="182" spans="1:14" s="55" customFormat="1" x14ac:dyDescent="0.25">
      <c r="A182" s="107" t="s">
        <v>243</v>
      </c>
      <c r="B182" s="111" t="s">
        <v>244</v>
      </c>
      <c r="C182" s="56" t="s">
        <v>3</v>
      </c>
      <c r="D182" s="70">
        <f t="shared" si="47"/>
        <v>47182.605429999996</v>
      </c>
      <c r="E182" s="70">
        <f t="shared" ref="E182:N182" si="56">SUM(E183:E186)</f>
        <v>0</v>
      </c>
      <c r="F182" s="70">
        <f t="shared" si="56"/>
        <v>0</v>
      </c>
      <c r="G182" s="70">
        <f t="shared" si="56"/>
        <v>0</v>
      </c>
      <c r="H182" s="70">
        <f t="shared" si="56"/>
        <v>0</v>
      </c>
      <c r="I182" s="70">
        <f t="shared" si="56"/>
        <v>0</v>
      </c>
      <c r="J182" s="70">
        <f t="shared" si="56"/>
        <v>0</v>
      </c>
      <c r="K182" s="70">
        <f t="shared" si="56"/>
        <v>0</v>
      </c>
      <c r="L182" s="70">
        <f t="shared" si="56"/>
        <v>40975.954599999997</v>
      </c>
      <c r="M182" s="70">
        <f t="shared" si="56"/>
        <v>5333.1538</v>
      </c>
      <c r="N182" s="70">
        <f t="shared" si="56"/>
        <v>873.49703</v>
      </c>
    </row>
    <row r="183" spans="1:14" s="55" customFormat="1" x14ac:dyDescent="0.25">
      <c r="A183" s="107"/>
      <c r="B183" s="112"/>
      <c r="C183" s="57" t="s">
        <v>10</v>
      </c>
      <c r="D183" s="71">
        <f t="shared" si="47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</row>
    <row r="184" spans="1:14" s="55" customFormat="1" x14ac:dyDescent="0.25">
      <c r="A184" s="107"/>
      <c r="B184" s="112"/>
      <c r="C184" s="57" t="s">
        <v>11</v>
      </c>
      <c r="D184" s="71">
        <f t="shared" si="47"/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</row>
    <row r="185" spans="1:14" s="55" customFormat="1" x14ac:dyDescent="0.25">
      <c r="A185" s="107"/>
      <c r="B185" s="112"/>
      <c r="C185" s="57" t="s">
        <v>12</v>
      </c>
      <c r="D185" s="71">
        <f t="shared" si="47"/>
        <v>47182.605429999996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2">
        <v>0</v>
      </c>
      <c r="L185" s="72">
        <f>'ПРИЛОЖ  2'!P48</f>
        <v>40975.954599999997</v>
      </c>
      <c r="M185" s="71">
        <f>'ПРИЛОЖ  2'!Q40</f>
        <v>5333.1538</v>
      </c>
      <c r="N185" s="71">
        <f>'ПРИЛОЖ  2'!R45</f>
        <v>873.49703</v>
      </c>
    </row>
    <row r="186" spans="1:14" s="55" customFormat="1" ht="25.7" customHeight="1" x14ac:dyDescent="0.25">
      <c r="A186" s="107"/>
      <c r="B186" s="113"/>
      <c r="C186" s="57" t="s">
        <v>13</v>
      </c>
      <c r="D186" s="71">
        <f t="shared" si="47"/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</row>
    <row r="187" spans="1:14" s="55" customFormat="1" x14ac:dyDescent="0.25">
      <c r="A187" s="107" t="s">
        <v>256</v>
      </c>
      <c r="B187" s="111" t="s">
        <v>258</v>
      </c>
      <c r="C187" s="56" t="s">
        <v>3</v>
      </c>
      <c r="D187" s="70">
        <f t="shared" si="47"/>
        <v>10389.174059999999</v>
      </c>
      <c r="E187" s="70">
        <f t="shared" ref="E187:N187" si="57">SUM(E188:E191)</f>
        <v>0</v>
      </c>
      <c r="F187" s="70">
        <f t="shared" si="57"/>
        <v>0</v>
      </c>
      <c r="G187" s="70">
        <f t="shared" si="57"/>
        <v>0</v>
      </c>
      <c r="H187" s="70">
        <f t="shared" si="57"/>
        <v>0</v>
      </c>
      <c r="I187" s="70">
        <f t="shared" si="57"/>
        <v>0</v>
      </c>
      <c r="J187" s="70">
        <f t="shared" si="57"/>
        <v>0</v>
      </c>
      <c r="K187" s="70">
        <f t="shared" si="57"/>
        <v>0</v>
      </c>
      <c r="L187" s="70">
        <f t="shared" si="57"/>
        <v>0</v>
      </c>
      <c r="M187" s="70">
        <f t="shared" si="57"/>
        <v>0</v>
      </c>
      <c r="N187" s="70">
        <f t="shared" si="57"/>
        <v>10389.174059999999</v>
      </c>
    </row>
    <row r="188" spans="1:14" s="55" customFormat="1" x14ac:dyDescent="0.25">
      <c r="A188" s="107"/>
      <c r="B188" s="112"/>
      <c r="C188" s="57" t="s">
        <v>10</v>
      </c>
      <c r="D188" s="71">
        <f t="shared" si="47"/>
        <v>0</v>
      </c>
      <c r="E188" s="71">
        <v>0</v>
      </c>
      <c r="F188" s="71">
        <v>0</v>
      </c>
      <c r="G188" s="71">
        <v>0</v>
      </c>
      <c r="H188" s="71">
        <v>0</v>
      </c>
      <c r="I188" s="71">
        <v>0</v>
      </c>
      <c r="J188" s="71">
        <v>0</v>
      </c>
      <c r="K188" s="71">
        <v>0</v>
      </c>
      <c r="L188" s="71">
        <v>0</v>
      </c>
      <c r="M188" s="71">
        <v>0</v>
      </c>
      <c r="N188" s="71">
        <v>0</v>
      </c>
    </row>
    <row r="189" spans="1:14" s="55" customFormat="1" x14ac:dyDescent="0.25">
      <c r="A189" s="107"/>
      <c r="B189" s="112"/>
      <c r="C189" s="57" t="s">
        <v>11</v>
      </c>
      <c r="D189" s="71">
        <f t="shared" si="47"/>
        <v>0</v>
      </c>
      <c r="E189" s="71">
        <v>0</v>
      </c>
      <c r="F189" s="71">
        <v>0</v>
      </c>
      <c r="G189" s="71">
        <v>0</v>
      </c>
      <c r="H189" s="71">
        <v>0</v>
      </c>
      <c r="I189" s="71">
        <v>0</v>
      </c>
      <c r="J189" s="71">
        <v>0</v>
      </c>
      <c r="K189" s="71">
        <v>0</v>
      </c>
      <c r="L189" s="71">
        <v>0</v>
      </c>
      <c r="M189" s="71">
        <v>0</v>
      </c>
      <c r="N189" s="71">
        <v>0</v>
      </c>
    </row>
    <row r="190" spans="1:14" s="55" customFormat="1" x14ac:dyDescent="0.25">
      <c r="A190" s="107"/>
      <c r="B190" s="112"/>
      <c r="C190" s="57" t="s">
        <v>12</v>
      </c>
      <c r="D190" s="71">
        <f t="shared" si="47"/>
        <v>10389.174059999999</v>
      </c>
      <c r="E190" s="71">
        <v>0</v>
      </c>
      <c r="F190" s="71">
        <v>0</v>
      </c>
      <c r="G190" s="71">
        <v>0</v>
      </c>
      <c r="H190" s="71">
        <v>0</v>
      </c>
      <c r="I190" s="71">
        <v>0</v>
      </c>
      <c r="J190" s="71">
        <v>0</v>
      </c>
      <c r="K190" s="72">
        <v>0</v>
      </c>
      <c r="L190" s="72">
        <f>'ПРИЛОЖ  2'!P53</f>
        <v>0</v>
      </c>
      <c r="M190" s="71">
        <f>'ПРИЛОЖ  2'!Q45</f>
        <v>0</v>
      </c>
      <c r="N190" s="71">
        <f>'ПРИЛОЖ  2'!R46</f>
        <v>10389.174059999999</v>
      </c>
    </row>
    <row r="191" spans="1:14" s="55" customFormat="1" ht="23.25" customHeight="1" x14ac:dyDescent="0.25">
      <c r="A191" s="107"/>
      <c r="B191" s="113"/>
      <c r="C191" s="57" t="s">
        <v>13</v>
      </c>
      <c r="D191" s="71">
        <f t="shared" si="47"/>
        <v>0</v>
      </c>
      <c r="E191" s="71">
        <v>0</v>
      </c>
      <c r="F191" s="71">
        <v>0</v>
      </c>
      <c r="G191" s="71">
        <v>0</v>
      </c>
      <c r="H191" s="71">
        <v>0</v>
      </c>
      <c r="I191" s="71">
        <v>0</v>
      </c>
      <c r="J191" s="71">
        <v>0</v>
      </c>
      <c r="K191" s="71">
        <v>0</v>
      </c>
      <c r="L191" s="71">
        <v>0</v>
      </c>
      <c r="M191" s="71">
        <v>0</v>
      </c>
      <c r="N191" s="71">
        <v>0</v>
      </c>
    </row>
    <row r="192" spans="1:14" s="55" customFormat="1" x14ac:dyDescent="0.25">
      <c r="A192" s="107" t="s">
        <v>259</v>
      </c>
      <c r="B192" s="111" t="s">
        <v>258</v>
      </c>
      <c r="C192" s="56" t="s">
        <v>3</v>
      </c>
      <c r="D192" s="70">
        <f t="shared" si="47"/>
        <v>693.41069000000005</v>
      </c>
      <c r="E192" s="70">
        <f t="shared" ref="E192:N192" si="58">SUM(E193:E196)</f>
        <v>0</v>
      </c>
      <c r="F192" s="70">
        <f t="shared" si="58"/>
        <v>0</v>
      </c>
      <c r="G192" s="70">
        <f t="shared" si="58"/>
        <v>0</v>
      </c>
      <c r="H192" s="70">
        <f t="shared" si="58"/>
        <v>0</v>
      </c>
      <c r="I192" s="70">
        <f t="shared" si="58"/>
        <v>0</v>
      </c>
      <c r="J192" s="70">
        <f t="shared" si="58"/>
        <v>0</v>
      </c>
      <c r="K192" s="70">
        <f t="shared" si="58"/>
        <v>0</v>
      </c>
      <c r="L192" s="70">
        <f t="shared" si="58"/>
        <v>0</v>
      </c>
      <c r="M192" s="70">
        <f t="shared" si="58"/>
        <v>0</v>
      </c>
      <c r="N192" s="70">
        <f t="shared" si="58"/>
        <v>693.41069000000005</v>
      </c>
    </row>
    <row r="193" spans="1:14" s="55" customFormat="1" x14ac:dyDescent="0.25">
      <c r="A193" s="107"/>
      <c r="B193" s="112"/>
      <c r="C193" s="57" t="s">
        <v>10</v>
      </c>
      <c r="D193" s="71">
        <f t="shared" si="47"/>
        <v>0</v>
      </c>
      <c r="E193" s="71">
        <v>0</v>
      </c>
      <c r="F193" s="71">
        <v>0</v>
      </c>
      <c r="G193" s="71">
        <v>0</v>
      </c>
      <c r="H193" s="71">
        <v>0</v>
      </c>
      <c r="I193" s="71">
        <v>0</v>
      </c>
      <c r="J193" s="71">
        <v>0</v>
      </c>
      <c r="K193" s="71">
        <v>0</v>
      </c>
      <c r="L193" s="71">
        <v>0</v>
      </c>
      <c r="M193" s="71">
        <v>0</v>
      </c>
      <c r="N193" s="71">
        <v>0</v>
      </c>
    </row>
    <row r="194" spans="1:14" s="55" customFormat="1" x14ac:dyDescent="0.25">
      <c r="A194" s="107"/>
      <c r="B194" s="112"/>
      <c r="C194" s="57" t="s">
        <v>11</v>
      </c>
      <c r="D194" s="71">
        <f t="shared" si="47"/>
        <v>0</v>
      </c>
      <c r="E194" s="71">
        <v>0</v>
      </c>
      <c r="F194" s="71">
        <v>0</v>
      </c>
      <c r="G194" s="71">
        <v>0</v>
      </c>
      <c r="H194" s="71">
        <v>0</v>
      </c>
      <c r="I194" s="71">
        <v>0</v>
      </c>
      <c r="J194" s="71">
        <v>0</v>
      </c>
      <c r="K194" s="71">
        <v>0</v>
      </c>
      <c r="L194" s="71">
        <v>0</v>
      </c>
      <c r="M194" s="71">
        <v>0</v>
      </c>
      <c r="N194" s="71">
        <v>0</v>
      </c>
    </row>
    <row r="195" spans="1:14" s="55" customFormat="1" x14ac:dyDescent="0.25">
      <c r="A195" s="107"/>
      <c r="B195" s="112"/>
      <c r="C195" s="57" t="s">
        <v>12</v>
      </c>
      <c r="D195" s="71">
        <f t="shared" si="47"/>
        <v>693.41069000000005</v>
      </c>
      <c r="E195" s="71">
        <f>'ПРИЛОЖ  2'!I47</f>
        <v>0</v>
      </c>
      <c r="F195" s="71">
        <f>'ПРИЛОЖ  2'!J47</f>
        <v>0</v>
      </c>
      <c r="G195" s="71">
        <f>'ПРИЛОЖ  2'!K47</f>
        <v>0</v>
      </c>
      <c r="H195" s="71">
        <f>'ПРИЛОЖ  2'!L47</f>
        <v>0</v>
      </c>
      <c r="I195" s="71">
        <f>'ПРИЛОЖ  2'!M47</f>
        <v>0</v>
      </c>
      <c r="J195" s="71">
        <f>'ПРИЛОЖ  2'!N47</f>
        <v>0</v>
      </c>
      <c r="K195" s="71">
        <f>'ПРИЛОЖ  2'!O47</f>
        <v>0</v>
      </c>
      <c r="L195" s="71">
        <f>'ПРИЛОЖ  2'!P47</f>
        <v>0</v>
      </c>
      <c r="M195" s="71">
        <f>'ПРИЛОЖ  2'!Q47</f>
        <v>0</v>
      </c>
      <c r="N195" s="71">
        <f>'ПРИЛОЖ  2'!R47</f>
        <v>693.41069000000005</v>
      </c>
    </row>
    <row r="196" spans="1:14" s="55" customFormat="1" ht="23.25" customHeight="1" x14ac:dyDescent="0.25">
      <c r="A196" s="107"/>
      <c r="B196" s="113"/>
      <c r="C196" s="57" t="s">
        <v>13</v>
      </c>
      <c r="D196" s="71">
        <f t="shared" si="47"/>
        <v>0</v>
      </c>
      <c r="E196" s="71">
        <v>0</v>
      </c>
      <c r="F196" s="71">
        <v>0</v>
      </c>
      <c r="G196" s="71">
        <v>0</v>
      </c>
      <c r="H196" s="71">
        <v>0</v>
      </c>
      <c r="I196" s="71">
        <v>0</v>
      </c>
      <c r="J196" s="71">
        <v>0</v>
      </c>
      <c r="K196" s="71">
        <v>0</v>
      </c>
      <c r="L196" s="71">
        <v>0</v>
      </c>
      <c r="M196" s="71">
        <v>0</v>
      </c>
      <c r="N196" s="71">
        <v>0</v>
      </c>
    </row>
    <row r="197" spans="1:14" x14ac:dyDescent="0.25">
      <c r="A197" s="119">
        <v>2</v>
      </c>
      <c r="B197" s="120" t="s">
        <v>26</v>
      </c>
      <c r="C197" s="89" t="s">
        <v>3</v>
      </c>
      <c r="D197" s="90">
        <f t="shared" si="47"/>
        <v>275727.83708999999</v>
      </c>
      <c r="E197" s="90">
        <f t="shared" ref="E197:J197" si="59">SUM(E198:E201)</f>
        <v>5019.2389999999996</v>
      </c>
      <c r="F197" s="90">
        <f>SUM(F198:F201)</f>
        <v>2702.857</v>
      </c>
      <c r="G197" s="90">
        <f t="shared" si="59"/>
        <v>2443.866</v>
      </c>
      <c r="H197" s="90">
        <f>SUM(H198:H201)</f>
        <v>3725.2459999999996</v>
      </c>
      <c r="I197" s="90">
        <f>SUM(I198:I201)</f>
        <v>69785.861999999994</v>
      </c>
      <c r="J197" s="90">
        <f t="shared" si="59"/>
        <v>40560.413</v>
      </c>
      <c r="K197" s="90">
        <f t="shared" ref="K197:N197" si="60">SUM(K198:K201)</f>
        <v>39356.417999999998</v>
      </c>
      <c r="L197" s="90">
        <f t="shared" si="60"/>
        <v>44215.224289999998</v>
      </c>
      <c r="M197" s="90">
        <f t="shared" si="60"/>
        <v>15063.647860000001</v>
      </c>
      <c r="N197" s="90">
        <f t="shared" si="60"/>
        <v>52855.063939999993</v>
      </c>
    </row>
    <row r="198" spans="1:14" x14ac:dyDescent="0.25">
      <c r="A198" s="119"/>
      <c r="B198" s="120"/>
      <c r="C198" s="89" t="s">
        <v>10</v>
      </c>
      <c r="D198" s="90">
        <f t="shared" si="47"/>
        <v>0</v>
      </c>
      <c r="E198" s="90">
        <v>0</v>
      </c>
      <c r="F198" s="90">
        <v>0</v>
      </c>
      <c r="G198" s="90">
        <v>0</v>
      </c>
      <c r="H198" s="90">
        <v>0</v>
      </c>
      <c r="I198" s="90">
        <v>0</v>
      </c>
      <c r="J198" s="90">
        <v>0</v>
      </c>
      <c r="K198" s="90">
        <v>0</v>
      </c>
      <c r="L198" s="90">
        <v>0</v>
      </c>
      <c r="M198" s="90">
        <v>0</v>
      </c>
      <c r="N198" s="90">
        <v>0</v>
      </c>
    </row>
    <row r="199" spans="1:14" x14ac:dyDescent="0.25">
      <c r="A199" s="119"/>
      <c r="B199" s="120"/>
      <c r="C199" s="89" t="s">
        <v>11</v>
      </c>
      <c r="D199" s="90">
        <f t="shared" si="47"/>
        <v>95248.165049999996</v>
      </c>
      <c r="E199" s="90">
        <f>SUM(E233)</f>
        <v>156.25</v>
      </c>
      <c r="F199" s="90">
        <f>SUM(F233)</f>
        <v>666.66700000000003</v>
      </c>
      <c r="G199" s="90">
        <f>SUM(G233)</f>
        <v>416.66699999999997</v>
      </c>
      <c r="H199" s="90">
        <f>SUM(H233)</f>
        <v>416.66699999999997</v>
      </c>
      <c r="I199" s="90">
        <f>SUM(I235+I250+I321+I326)</f>
        <v>59356.604999999996</v>
      </c>
      <c r="J199" s="90">
        <f t="shared" ref="J199:N199" si="61">J205+J210+J215+J220+J225+J230+J235+J240+J245+J250+J255+J260+J265+J270+J275+J326</f>
        <v>18986.715</v>
      </c>
      <c r="K199" s="90">
        <f t="shared" si="61"/>
        <v>4002.3119999999999</v>
      </c>
      <c r="L199" s="90">
        <f>L205+L210+L215+L220+L225+L230+L235+L240+L245+L250+L255+L260+L265+L270+L275+L326</f>
        <v>3239.2696900000001</v>
      </c>
      <c r="M199" s="90">
        <f t="shared" si="61"/>
        <v>4156.0441300000002</v>
      </c>
      <c r="N199" s="90">
        <f t="shared" si="61"/>
        <v>3850.9682299999999</v>
      </c>
    </row>
    <row r="200" spans="1:14" x14ac:dyDescent="0.25">
      <c r="A200" s="119"/>
      <c r="B200" s="120"/>
      <c r="C200" s="89" t="s">
        <v>12</v>
      </c>
      <c r="D200" s="90">
        <f t="shared" si="47"/>
        <v>180479.67203999998</v>
      </c>
      <c r="E200" s="90">
        <f>SUM(E206+E211+E216+E226+E221+E231+E236+E241+E246+E251+E256+E261+E266+E271+E276+E281+E286+E291+E296+E301+E316)</f>
        <v>4862.9889999999996</v>
      </c>
      <c r="F200" s="90">
        <f t="shared" ref="F200:M200" si="62">SUM(F206+F211+F216+F226+F221+F231+F236+F241+F246+F251+F256+F261+F266+F271+F276+F281+F286+F291+F296+F301+F316)</f>
        <v>2036.19</v>
      </c>
      <c r="G200" s="90">
        <f t="shared" si="62"/>
        <v>2027.1990000000001</v>
      </c>
      <c r="H200" s="90">
        <f t="shared" si="62"/>
        <v>3308.5789999999997</v>
      </c>
      <c r="I200" s="90">
        <f t="shared" si="62"/>
        <v>10429.257000000001</v>
      </c>
      <c r="J200" s="90">
        <f t="shared" si="62"/>
        <v>21573.698</v>
      </c>
      <c r="K200" s="90">
        <f t="shared" si="62"/>
        <v>35354.106</v>
      </c>
      <c r="L200" s="90">
        <f t="shared" si="62"/>
        <v>40975.954599999997</v>
      </c>
      <c r="M200" s="90">
        <f t="shared" si="62"/>
        <v>10907.603730000001</v>
      </c>
      <c r="N200" s="90">
        <f>SUM(N206+N211+N216+N226+N221+N231+N236+N241+N246+N251+N256+N261+N266+N271+N276+N281+N286+N291+N296+N301+N316+N306+N311)</f>
        <v>49004.095709999994</v>
      </c>
    </row>
    <row r="201" spans="1:14" x14ac:dyDescent="0.25">
      <c r="A201" s="119"/>
      <c r="B201" s="120"/>
      <c r="C201" s="89" t="s">
        <v>13</v>
      </c>
      <c r="D201" s="90">
        <f t="shared" si="47"/>
        <v>0</v>
      </c>
      <c r="E201" s="90">
        <v>0</v>
      </c>
      <c r="F201" s="90">
        <v>0</v>
      </c>
      <c r="G201" s="90">
        <v>0</v>
      </c>
      <c r="H201" s="90">
        <v>0</v>
      </c>
      <c r="I201" s="90">
        <v>0</v>
      </c>
      <c r="J201" s="90">
        <f>J207+J212+J217+J222+J227+J232+J237+J242+J247+J252+J257+J262+J267+J272+J277+J328</f>
        <v>0</v>
      </c>
      <c r="K201" s="90">
        <v>0</v>
      </c>
      <c r="L201" s="90">
        <v>0</v>
      </c>
      <c r="M201" s="90">
        <v>0</v>
      </c>
      <c r="N201" s="90">
        <v>0</v>
      </c>
    </row>
    <row r="202" spans="1:14" ht="39" x14ac:dyDescent="0.25">
      <c r="A202" s="88" t="s">
        <v>16</v>
      </c>
      <c r="B202" s="89" t="s">
        <v>155</v>
      </c>
      <c r="C202" s="89"/>
      <c r="D202" s="90">
        <f t="shared" si="47"/>
        <v>234751.83708999999</v>
      </c>
      <c r="E202" s="90">
        <f t="shared" ref="E202:L202" si="63">E203+E208+E213+E218+E223+E228+E233+E238+E243+E248+E253+E258+E263+E268+E273+E278+E283+E288+E293+E298+E313</f>
        <v>5019.2389999999996</v>
      </c>
      <c r="F202" s="90">
        <f t="shared" si="63"/>
        <v>2702.857</v>
      </c>
      <c r="G202" s="90">
        <f t="shared" si="63"/>
        <v>2443.866</v>
      </c>
      <c r="H202" s="90">
        <f t="shared" si="63"/>
        <v>3725.2459999999996</v>
      </c>
      <c r="I202" s="90">
        <f t="shared" si="63"/>
        <v>19367.861999999997</v>
      </c>
      <c r="J202" s="90">
        <f t="shared" si="63"/>
        <v>28495.412999999997</v>
      </c>
      <c r="K202" s="90">
        <f t="shared" si="63"/>
        <v>39356.418000000005</v>
      </c>
      <c r="L202" s="90">
        <f t="shared" si="63"/>
        <v>44215.224289999998</v>
      </c>
      <c r="M202" s="90">
        <f>M203+M208+M213+M218+M223+M228+M233+M238+M243+M248+M253+M258+M263+M268+M273+M278+M283+M288+M293+M298+M313+M303</f>
        <v>36570.647859999997</v>
      </c>
      <c r="N202" s="90">
        <f>N203+N208+N213+N218+N223+N228+N233+N238+N243+N248+N253+N258+N263+N268+N273+N278+N283+N288+N293+N298+N313+N303+N308</f>
        <v>52855.06394</v>
      </c>
    </row>
    <row r="203" spans="1:14" s="55" customFormat="1" x14ac:dyDescent="0.25">
      <c r="A203" s="102" t="s">
        <v>39</v>
      </c>
      <c r="B203" s="103" t="s">
        <v>188</v>
      </c>
      <c r="C203" s="52" t="s">
        <v>3</v>
      </c>
      <c r="D203" s="70">
        <f t="shared" si="47"/>
        <v>10569.392039999999</v>
      </c>
      <c r="E203" s="70">
        <f t="shared" ref="E203:J203" si="64">SUM(E204:E207)</f>
        <v>1500</v>
      </c>
      <c r="F203" s="70">
        <f t="shared" si="64"/>
        <v>500</v>
      </c>
      <c r="G203" s="70">
        <f t="shared" si="64"/>
        <v>300</v>
      </c>
      <c r="H203" s="70">
        <f t="shared" si="64"/>
        <v>600</v>
      </c>
      <c r="I203" s="70">
        <f t="shared" si="64"/>
        <v>600</v>
      </c>
      <c r="J203" s="70">
        <f t="shared" si="64"/>
        <v>1055.4000000000001</v>
      </c>
      <c r="K203" s="70">
        <f>SUM(K204:K207)</f>
        <v>1553.7090000000001</v>
      </c>
      <c r="L203" s="70">
        <f>SUM(L204:L207)</f>
        <v>1860.28304</v>
      </c>
      <c r="M203" s="70">
        <f>SUM(M204:M207)</f>
        <v>1600</v>
      </c>
      <c r="N203" s="70">
        <v>1000</v>
      </c>
    </row>
    <row r="204" spans="1:14" s="55" customFormat="1" x14ac:dyDescent="0.25">
      <c r="A204" s="102"/>
      <c r="B204" s="103"/>
      <c r="C204" s="54" t="s">
        <v>10</v>
      </c>
      <c r="D204" s="71">
        <f t="shared" ref="D204:D267" si="65">SUM(E204:N204)</f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</row>
    <row r="205" spans="1:14" s="55" customFormat="1" x14ac:dyDescent="0.25">
      <c r="A205" s="102"/>
      <c r="B205" s="103"/>
      <c r="C205" s="54" t="s">
        <v>11</v>
      </c>
      <c r="D205" s="71">
        <f t="shared" si="65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</row>
    <row r="206" spans="1:14" s="55" customFormat="1" x14ac:dyDescent="0.25">
      <c r="A206" s="102"/>
      <c r="B206" s="103"/>
      <c r="C206" s="54" t="s">
        <v>12</v>
      </c>
      <c r="D206" s="71">
        <f t="shared" si="65"/>
        <v>10569.392039999999</v>
      </c>
      <c r="E206" s="71">
        <f>'ПРИЛОЖ  2'!I50</f>
        <v>1500</v>
      </c>
      <c r="F206" s="71">
        <f>'ПРИЛОЖ  2'!J50</f>
        <v>500</v>
      </c>
      <c r="G206" s="71">
        <f>'ПРИЛОЖ  2'!K50</f>
        <v>300</v>
      </c>
      <c r="H206" s="71">
        <f>'ПРИЛОЖ  2'!L50</f>
        <v>600</v>
      </c>
      <c r="I206" s="71">
        <f>'ПРИЛОЖ  2'!M50</f>
        <v>600</v>
      </c>
      <c r="J206" s="71">
        <f>'ПРИЛОЖ  2'!N50</f>
        <v>1055.4000000000001</v>
      </c>
      <c r="K206" s="71">
        <f>'ПРИЛОЖ  2'!O50</f>
        <v>1553.7090000000001</v>
      </c>
      <c r="L206" s="71">
        <f>'ПРИЛОЖ  2'!P50</f>
        <v>1860.28304</v>
      </c>
      <c r="M206" s="71">
        <f>'ПРИЛОЖ  2'!Q50</f>
        <v>1600</v>
      </c>
      <c r="N206" s="71">
        <f>'ПРИЛОЖ  2'!R50</f>
        <v>1000</v>
      </c>
    </row>
    <row r="207" spans="1:14" s="55" customFormat="1" x14ac:dyDescent="0.25">
      <c r="A207" s="102"/>
      <c r="B207" s="103"/>
      <c r="C207" s="54" t="s">
        <v>13</v>
      </c>
      <c r="D207" s="71">
        <f t="shared" si="65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</row>
    <row r="208" spans="1:14" s="55" customFormat="1" x14ac:dyDescent="0.25">
      <c r="A208" s="102" t="s">
        <v>73</v>
      </c>
      <c r="B208" s="103" t="s">
        <v>38</v>
      </c>
      <c r="C208" s="52" t="s">
        <v>3</v>
      </c>
      <c r="D208" s="70">
        <f t="shared" si="65"/>
        <v>39697.947</v>
      </c>
      <c r="E208" s="70">
        <f t="shared" ref="E208:J208" si="66">SUM(E209:E212)</f>
        <v>1494</v>
      </c>
      <c r="F208" s="70">
        <f t="shared" si="66"/>
        <v>297.54199999999997</v>
      </c>
      <c r="G208" s="70">
        <f t="shared" si="66"/>
        <v>747.57399999999996</v>
      </c>
      <c r="H208" s="70">
        <f t="shared" si="66"/>
        <v>1157</v>
      </c>
      <c r="I208" s="70">
        <f t="shared" si="66"/>
        <v>5469.8779999999997</v>
      </c>
      <c r="J208" s="70">
        <f t="shared" si="66"/>
        <v>8239.9879999999994</v>
      </c>
      <c r="K208" s="70">
        <f t="shared" ref="K208:N208" si="67">SUM(K209:K212)</f>
        <v>12193.923000000001</v>
      </c>
      <c r="L208" s="70">
        <f t="shared" si="67"/>
        <v>10098.041999999999</v>
      </c>
      <c r="M208" s="70">
        <f t="shared" si="67"/>
        <v>0</v>
      </c>
      <c r="N208" s="70">
        <f t="shared" si="67"/>
        <v>0</v>
      </c>
    </row>
    <row r="209" spans="1:14" s="55" customFormat="1" x14ac:dyDescent="0.25">
      <c r="A209" s="102"/>
      <c r="B209" s="103"/>
      <c r="C209" s="54" t="s">
        <v>10</v>
      </c>
      <c r="D209" s="71">
        <f t="shared" si="65"/>
        <v>0</v>
      </c>
      <c r="E209" s="71">
        <v>0</v>
      </c>
      <c r="F209" s="71">
        <v>0</v>
      </c>
      <c r="G209" s="71">
        <v>0</v>
      </c>
      <c r="H209" s="71">
        <v>0</v>
      </c>
      <c r="I209" s="71">
        <v>0</v>
      </c>
      <c r="J209" s="71">
        <v>0</v>
      </c>
      <c r="K209" s="71">
        <v>0</v>
      </c>
      <c r="L209" s="71">
        <v>0</v>
      </c>
      <c r="M209" s="71">
        <v>0</v>
      </c>
      <c r="N209" s="71">
        <v>0</v>
      </c>
    </row>
    <row r="210" spans="1:14" s="55" customFormat="1" x14ac:dyDescent="0.25">
      <c r="A210" s="102"/>
      <c r="B210" s="103"/>
      <c r="C210" s="54" t="s">
        <v>11</v>
      </c>
      <c r="D210" s="71">
        <f t="shared" si="65"/>
        <v>0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0</v>
      </c>
    </row>
    <row r="211" spans="1:14" s="55" customFormat="1" x14ac:dyDescent="0.25">
      <c r="A211" s="102"/>
      <c r="B211" s="103"/>
      <c r="C211" s="54" t="s">
        <v>12</v>
      </c>
      <c r="D211" s="71">
        <f t="shared" si="65"/>
        <v>39697.947</v>
      </c>
      <c r="E211" s="71">
        <f>'ПРИЛОЖ  2'!I51</f>
        <v>1494</v>
      </c>
      <c r="F211" s="71">
        <v>297.54199999999997</v>
      </c>
      <c r="G211" s="71">
        <f>'ПРИЛОЖ  2'!K51</f>
        <v>747.57399999999996</v>
      </c>
      <c r="H211" s="71">
        <f>'ПРИЛОЖ  2'!L51</f>
        <v>1157</v>
      </c>
      <c r="I211" s="71">
        <f>'ПРИЛОЖ  2'!M51</f>
        <v>5469.8779999999997</v>
      </c>
      <c r="J211" s="71">
        <f>'ПРИЛОЖ  2'!N51</f>
        <v>8239.9879999999994</v>
      </c>
      <c r="K211" s="71">
        <f>'ПРИЛОЖ  2'!O51</f>
        <v>12193.923000000001</v>
      </c>
      <c r="L211" s="71">
        <f>'ПРИЛОЖ  2'!P51</f>
        <v>10098.041999999999</v>
      </c>
      <c r="M211" s="71">
        <f>'ПРИЛОЖ  2'!Q51</f>
        <v>0</v>
      </c>
      <c r="N211" s="71">
        <f>'ПРИЛОЖ  2'!R51</f>
        <v>0</v>
      </c>
    </row>
    <row r="212" spans="1:14" s="55" customFormat="1" x14ac:dyDescent="0.25">
      <c r="A212" s="102"/>
      <c r="B212" s="103"/>
      <c r="C212" s="54" t="s">
        <v>13</v>
      </c>
      <c r="D212" s="71">
        <f t="shared" si="65"/>
        <v>0</v>
      </c>
      <c r="E212" s="71">
        <v>0</v>
      </c>
      <c r="F212" s="71">
        <v>0</v>
      </c>
      <c r="G212" s="71">
        <v>0</v>
      </c>
      <c r="H212" s="71">
        <v>0</v>
      </c>
      <c r="I212" s="71">
        <v>0</v>
      </c>
      <c r="J212" s="71">
        <v>0</v>
      </c>
      <c r="K212" s="71">
        <v>0</v>
      </c>
      <c r="L212" s="71">
        <v>0</v>
      </c>
      <c r="M212" s="71">
        <v>0</v>
      </c>
      <c r="N212" s="71">
        <v>0</v>
      </c>
    </row>
    <row r="213" spans="1:14" s="55" customFormat="1" x14ac:dyDescent="0.25">
      <c r="A213" s="102" t="s">
        <v>74</v>
      </c>
      <c r="B213" s="103" t="s">
        <v>157</v>
      </c>
      <c r="C213" s="52" t="s">
        <v>3</v>
      </c>
      <c r="D213" s="70">
        <f t="shared" si="65"/>
        <v>2399.3609999999999</v>
      </c>
      <c r="E213" s="70">
        <f t="shared" ref="E213:J213" si="68">SUM(E214:E217)</f>
        <v>115</v>
      </c>
      <c r="F213" s="70">
        <f t="shared" si="68"/>
        <v>200</v>
      </c>
      <c r="G213" s="70">
        <f t="shared" si="68"/>
        <v>150</v>
      </c>
      <c r="H213" s="70">
        <f t="shared" si="68"/>
        <v>185.83099999999999</v>
      </c>
      <c r="I213" s="70">
        <f t="shared" si="68"/>
        <v>196.631</v>
      </c>
      <c r="J213" s="70">
        <f t="shared" si="68"/>
        <v>225.05699999999999</v>
      </c>
      <c r="K213" s="70">
        <f t="shared" ref="K213:N213" si="69">SUM(K214:K217)</f>
        <v>230.41300000000001</v>
      </c>
      <c r="L213" s="70">
        <f t="shared" si="69"/>
        <v>278</v>
      </c>
      <c r="M213" s="70">
        <f t="shared" si="69"/>
        <v>306.42899999999997</v>
      </c>
      <c r="N213" s="70">
        <f t="shared" si="69"/>
        <v>512</v>
      </c>
    </row>
    <row r="214" spans="1:14" s="55" customFormat="1" x14ac:dyDescent="0.25">
      <c r="A214" s="102"/>
      <c r="B214" s="103"/>
      <c r="C214" s="54" t="s">
        <v>10</v>
      </c>
      <c r="D214" s="71">
        <f t="shared" si="65"/>
        <v>0</v>
      </c>
      <c r="E214" s="71">
        <v>0</v>
      </c>
      <c r="F214" s="71">
        <v>0</v>
      </c>
      <c r="G214" s="71">
        <v>0</v>
      </c>
      <c r="H214" s="71">
        <v>0</v>
      </c>
      <c r="I214" s="71">
        <v>0</v>
      </c>
      <c r="J214" s="71">
        <v>0</v>
      </c>
      <c r="K214" s="71">
        <v>0</v>
      </c>
      <c r="L214" s="71">
        <v>0</v>
      </c>
      <c r="M214" s="71">
        <v>0</v>
      </c>
      <c r="N214" s="71">
        <v>0</v>
      </c>
    </row>
    <row r="215" spans="1:14" s="55" customFormat="1" x14ac:dyDescent="0.25">
      <c r="A215" s="102"/>
      <c r="B215" s="103"/>
      <c r="C215" s="54" t="s">
        <v>11</v>
      </c>
      <c r="D215" s="71">
        <f t="shared" si="65"/>
        <v>0</v>
      </c>
      <c r="E215" s="71">
        <v>0</v>
      </c>
      <c r="F215" s="71">
        <v>0</v>
      </c>
      <c r="G215" s="71">
        <v>0</v>
      </c>
      <c r="H215" s="71">
        <v>0</v>
      </c>
      <c r="I215" s="71">
        <v>0</v>
      </c>
      <c r="J215" s="71">
        <v>0</v>
      </c>
      <c r="K215" s="71">
        <v>0</v>
      </c>
      <c r="L215" s="71">
        <v>0</v>
      </c>
      <c r="M215" s="71">
        <v>0</v>
      </c>
      <c r="N215" s="71">
        <v>0</v>
      </c>
    </row>
    <row r="216" spans="1:14" s="55" customFormat="1" x14ac:dyDescent="0.25">
      <c r="A216" s="102"/>
      <c r="B216" s="103"/>
      <c r="C216" s="54" t="s">
        <v>12</v>
      </c>
      <c r="D216" s="71">
        <f t="shared" si="65"/>
        <v>2399.3609999999999</v>
      </c>
      <c r="E216" s="71">
        <f>'ПРИЛОЖ  2'!I52</f>
        <v>115</v>
      </c>
      <c r="F216" s="71">
        <f>'ПРИЛОЖ  2'!J52</f>
        <v>200</v>
      </c>
      <c r="G216" s="71">
        <f>'ПРИЛОЖ  2'!K52</f>
        <v>150</v>
      </c>
      <c r="H216" s="71">
        <f>'ПРИЛОЖ  2'!L52</f>
        <v>185.83099999999999</v>
      </c>
      <c r="I216" s="71">
        <f>'ПРИЛОЖ  2'!M52</f>
        <v>196.631</v>
      </c>
      <c r="J216" s="71">
        <f>'ПРИЛОЖ  2'!N52</f>
        <v>225.05699999999999</v>
      </c>
      <c r="K216" s="71">
        <f>'ПРИЛОЖ  2'!O52</f>
        <v>230.41300000000001</v>
      </c>
      <c r="L216" s="71">
        <f>'ПРИЛОЖ  2'!P52</f>
        <v>278</v>
      </c>
      <c r="M216" s="71">
        <f>'ПРИЛОЖ  2'!Q52</f>
        <v>306.42899999999997</v>
      </c>
      <c r="N216" s="71">
        <f>'ПРИЛОЖ  2'!R52</f>
        <v>512</v>
      </c>
    </row>
    <row r="217" spans="1:14" s="55" customFormat="1" x14ac:dyDescent="0.25">
      <c r="A217" s="102"/>
      <c r="B217" s="103"/>
      <c r="C217" s="54" t="s">
        <v>13</v>
      </c>
      <c r="D217" s="71">
        <f t="shared" si="65"/>
        <v>0</v>
      </c>
      <c r="E217" s="71">
        <v>0</v>
      </c>
      <c r="F217" s="71">
        <v>0</v>
      </c>
      <c r="G217" s="71">
        <v>0</v>
      </c>
      <c r="H217" s="71">
        <v>0</v>
      </c>
      <c r="I217" s="71">
        <v>0</v>
      </c>
      <c r="J217" s="71">
        <v>0</v>
      </c>
      <c r="K217" s="71">
        <v>0</v>
      </c>
      <c r="L217" s="71">
        <v>0</v>
      </c>
      <c r="M217" s="71">
        <v>0</v>
      </c>
      <c r="N217" s="71">
        <v>0</v>
      </c>
    </row>
    <row r="218" spans="1:14" s="55" customFormat="1" x14ac:dyDescent="0.25">
      <c r="A218" s="100" t="s">
        <v>75</v>
      </c>
      <c r="B218" s="101" t="s">
        <v>61</v>
      </c>
      <c r="C218" s="52" t="s">
        <v>3</v>
      </c>
      <c r="D218" s="70">
        <f t="shared" si="65"/>
        <v>29.625</v>
      </c>
      <c r="E218" s="70">
        <f t="shared" ref="E218:J218" si="70">SUM(E219:E222)</f>
        <v>0</v>
      </c>
      <c r="F218" s="70">
        <f t="shared" si="70"/>
        <v>0</v>
      </c>
      <c r="G218" s="70">
        <f t="shared" si="70"/>
        <v>29.625</v>
      </c>
      <c r="H218" s="70">
        <f t="shared" si="70"/>
        <v>0</v>
      </c>
      <c r="I218" s="70">
        <f t="shared" si="70"/>
        <v>0</v>
      </c>
      <c r="J218" s="70">
        <f t="shared" si="70"/>
        <v>0</v>
      </c>
      <c r="K218" s="70">
        <f t="shared" ref="K218:N218" si="71">SUM(K219:K222)</f>
        <v>0</v>
      </c>
      <c r="L218" s="70">
        <f t="shared" si="71"/>
        <v>0</v>
      </c>
      <c r="M218" s="70">
        <f t="shared" si="71"/>
        <v>0</v>
      </c>
      <c r="N218" s="70">
        <f t="shared" si="71"/>
        <v>0</v>
      </c>
    </row>
    <row r="219" spans="1:14" x14ac:dyDescent="0.25">
      <c r="A219" s="100"/>
      <c r="B219" s="101"/>
      <c r="C219" s="14" t="s">
        <v>10</v>
      </c>
      <c r="D219" s="71">
        <f t="shared" si="65"/>
        <v>0</v>
      </c>
      <c r="E219" s="72">
        <v>0</v>
      </c>
      <c r="F219" s="73">
        <v>0</v>
      </c>
      <c r="G219" s="73">
        <v>0</v>
      </c>
      <c r="H219" s="73">
        <v>0</v>
      </c>
      <c r="I219" s="72">
        <v>0</v>
      </c>
      <c r="J219" s="73">
        <v>0</v>
      </c>
      <c r="K219" s="72">
        <v>0</v>
      </c>
      <c r="L219" s="73">
        <v>0</v>
      </c>
      <c r="M219" s="71">
        <v>0</v>
      </c>
      <c r="N219" s="72">
        <v>0</v>
      </c>
    </row>
    <row r="220" spans="1:14" x14ac:dyDescent="0.25">
      <c r="A220" s="100"/>
      <c r="B220" s="101"/>
      <c r="C220" s="14" t="s">
        <v>11</v>
      </c>
      <c r="D220" s="71">
        <f t="shared" si="65"/>
        <v>0</v>
      </c>
      <c r="E220" s="72">
        <v>0</v>
      </c>
      <c r="F220" s="73">
        <v>0</v>
      </c>
      <c r="G220" s="73">
        <v>0</v>
      </c>
      <c r="H220" s="73">
        <v>0</v>
      </c>
      <c r="I220" s="72">
        <v>0</v>
      </c>
      <c r="J220" s="73">
        <v>0</v>
      </c>
      <c r="K220" s="72">
        <v>0</v>
      </c>
      <c r="L220" s="73">
        <v>0</v>
      </c>
      <c r="M220" s="71">
        <v>0</v>
      </c>
      <c r="N220" s="72">
        <v>0</v>
      </c>
    </row>
    <row r="221" spans="1:14" x14ac:dyDescent="0.25">
      <c r="A221" s="100"/>
      <c r="B221" s="101"/>
      <c r="C221" s="14" t="s">
        <v>12</v>
      </c>
      <c r="D221" s="71">
        <f t="shared" si="65"/>
        <v>29.625</v>
      </c>
      <c r="E221" s="72">
        <v>0</v>
      </c>
      <c r="F221" s="73">
        <v>0</v>
      </c>
      <c r="G221" s="73">
        <f>'ПРИЛОЖ  2'!K53</f>
        <v>29.625</v>
      </c>
      <c r="H221" s="73">
        <v>0</v>
      </c>
      <c r="I221" s="72">
        <v>0</v>
      </c>
      <c r="J221" s="73">
        <v>0</v>
      </c>
      <c r="K221" s="72">
        <v>0</v>
      </c>
      <c r="L221" s="73">
        <v>0</v>
      </c>
      <c r="M221" s="71">
        <v>0</v>
      </c>
      <c r="N221" s="72">
        <v>0</v>
      </c>
    </row>
    <row r="222" spans="1:14" x14ac:dyDescent="0.25">
      <c r="A222" s="100"/>
      <c r="B222" s="101"/>
      <c r="C222" s="3" t="s">
        <v>13</v>
      </c>
      <c r="D222" s="71">
        <f t="shared" si="65"/>
        <v>0</v>
      </c>
      <c r="E222" s="72">
        <v>0</v>
      </c>
      <c r="F222" s="73">
        <v>0</v>
      </c>
      <c r="G222" s="73">
        <v>0</v>
      </c>
      <c r="H222" s="73">
        <v>0</v>
      </c>
      <c r="I222" s="72">
        <v>0</v>
      </c>
      <c r="J222" s="73">
        <v>0</v>
      </c>
      <c r="K222" s="72">
        <v>0</v>
      </c>
      <c r="L222" s="73">
        <v>0</v>
      </c>
      <c r="M222" s="71">
        <v>0</v>
      </c>
      <c r="N222" s="72">
        <v>0</v>
      </c>
    </row>
    <row r="223" spans="1:14" x14ac:dyDescent="0.25">
      <c r="A223" s="100" t="s">
        <v>76</v>
      </c>
      <c r="B223" s="101" t="s">
        <v>103</v>
      </c>
      <c r="C223" s="5" t="s">
        <v>3</v>
      </c>
      <c r="D223" s="70">
        <f t="shared" si="65"/>
        <v>1913.989</v>
      </c>
      <c r="E223" s="74">
        <f t="shared" ref="E223:J223" si="72">SUM(E224:E227)</f>
        <v>1753.989</v>
      </c>
      <c r="F223" s="75">
        <f t="shared" si="72"/>
        <v>0</v>
      </c>
      <c r="G223" s="75">
        <f t="shared" si="72"/>
        <v>0</v>
      </c>
      <c r="H223" s="75">
        <f t="shared" si="72"/>
        <v>160</v>
      </c>
      <c r="I223" s="74">
        <f t="shared" si="72"/>
        <v>0</v>
      </c>
      <c r="J223" s="75">
        <f t="shared" si="72"/>
        <v>0</v>
      </c>
      <c r="K223" s="74">
        <f t="shared" ref="K223:N223" si="73">SUM(K224:K227)</f>
        <v>0</v>
      </c>
      <c r="L223" s="75">
        <f t="shared" si="73"/>
        <v>0</v>
      </c>
      <c r="M223" s="70">
        <f t="shared" si="73"/>
        <v>0</v>
      </c>
      <c r="N223" s="74">
        <f t="shared" si="73"/>
        <v>0</v>
      </c>
    </row>
    <row r="224" spans="1:14" x14ac:dyDescent="0.25">
      <c r="A224" s="100"/>
      <c r="B224" s="101"/>
      <c r="C224" s="14" t="s">
        <v>10</v>
      </c>
      <c r="D224" s="71">
        <f t="shared" si="65"/>
        <v>0</v>
      </c>
      <c r="E224" s="72">
        <v>0</v>
      </c>
      <c r="F224" s="73">
        <v>0</v>
      </c>
      <c r="G224" s="73">
        <v>0</v>
      </c>
      <c r="H224" s="73">
        <v>0</v>
      </c>
      <c r="I224" s="72">
        <v>0</v>
      </c>
      <c r="J224" s="73">
        <v>0</v>
      </c>
      <c r="K224" s="72">
        <v>0</v>
      </c>
      <c r="L224" s="73">
        <v>0</v>
      </c>
      <c r="M224" s="71">
        <v>0</v>
      </c>
      <c r="N224" s="72">
        <v>0</v>
      </c>
    </row>
    <row r="225" spans="1:14" x14ac:dyDescent="0.25">
      <c r="A225" s="100"/>
      <c r="B225" s="101"/>
      <c r="C225" s="14" t="s">
        <v>11</v>
      </c>
      <c r="D225" s="71">
        <f t="shared" si="65"/>
        <v>0</v>
      </c>
      <c r="E225" s="72">
        <v>0</v>
      </c>
      <c r="F225" s="73">
        <v>0</v>
      </c>
      <c r="G225" s="73">
        <v>0</v>
      </c>
      <c r="H225" s="73">
        <v>0</v>
      </c>
      <c r="I225" s="72">
        <v>0</v>
      </c>
      <c r="J225" s="73">
        <v>0</v>
      </c>
      <c r="K225" s="72">
        <v>0</v>
      </c>
      <c r="L225" s="73">
        <v>0</v>
      </c>
      <c r="M225" s="71">
        <v>0</v>
      </c>
      <c r="N225" s="72">
        <v>0</v>
      </c>
    </row>
    <row r="226" spans="1:14" x14ac:dyDescent="0.25">
      <c r="A226" s="100"/>
      <c r="B226" s="101"/>
      <c r="C226" s="14" t="s">
        <v>12</v>
      </c>
      <c r="D226" s="71">
        <f t="shared" si="65"/>
        <v>1913.989</v>
      </c>
      <c r="E226" s="72">
        <f>'ПРИЛОЖ  2'!I54</f>
        <v>1753.989</v>
      </c>
      <c r="F226" s="73">
        <v>0</v>
      </c>
      <c r="G226" s="73">
        <v>0</v>
      </c>
      <c r="H226" s="73">
        <f>'ПРИЛОЖ  2'!L54</f>
        <v>160</v>
      </c>
      <c r="I226" s="72">
        <v>0</v>
      </c>
      <c r="J226" s="73">
        <v>0</v>
      </c>
      <c r="K226" s="72">
        <v>0</v>
      </c>
      <c r="L226" s="73">
        <v>0</v>
      </c>
      <c r="M226" s="71">
        <v>0</v>
      </c>
      <c r="N226" s="72">
        <v>0</v>
      </c>
    </row>
    <row r="227" spans="1:14" x14ac:dyDescent="0.25">
      <c r="A227" s="100"/>
      <c r="B227" s="101"/>
      <c r="C227" s="3" t="s">
        <v>13</v>
      </c>
      <c r="D227" s="71">
        <f t="shared" si="65"/>
        <v>0</v>
      </c>
      <c r="E227" s="72">
        <v>0</v>
      </c>
      <c r="F227" s="73">
        <v>0</v>
      </c>
      <c r="G227" s="73">
        <v>0</v>
      </c>
      <c r="H227" s="73">
        <v>0</v>
      </c>
      <c r="I227" s="72">
        <v>0</v>
      </c>
      <c r="J227" s="73">
        <v>0</v>
      </c>
      <c r="K227" s="72">
        <v>0</v>
      </c>
      <c r="L227" s="73">
        <v>0</v>
      </c>
      <c r="M227" s="71">
        <v>0</v>
      </c>
      <c r="N227" s="72">
        <v>0</v>
      </c>
    </row>
    <row r="228" spans="1:14" s="55" customFormat="1" x14ac:dyDescent="0.25">
      <c r="A228" s="117" t="s">
        <v>77</v>
      </c>
      <c r="B228" s="118" t="s">
        <v>158</v>
      </c>
      <c r="C228" s="52" t="s">
        <v>3</v>
      </c>
      <c r="D228" s="70">
        <f t="shared" si="65"/>
        <v>30276.229009999999</v>
      </c>
      <c r="E228" s="70">
        <f t="shared" ref="E228:J228" si="74">SUM(E229:E232)</f>
        <v>0</v>
      </c>
      <c r="F228" s="70">
        <f t="shared" si="74"/>
        <v>489.9</v>
      </c>
      <c r="G228" s="70">
        <f t="shared" si="74"/>
        <v>700</v>
      </c>
      <c r="H228" s="70">
        <f t="shared" si="74"/>
        <v>810.798</v>
      </c>
      <c r="I228" s="70">
        <f t="shared" si="74"/>
        <v>2200</v>
      </c>
      <c r="J228" s="70">
        <f t="shared" si="74"/>
        <v>2984.1489999999999</v>
      </c>
      <c r="K228" s="70">
        <f t="shared" ref="K228:N228" si="75">SUM(K229:K232)</f>
        <v>9417.2360000000008</v>
      </c>
      <c r="L228" s="70">
        <f t="shared" si="75"/>
        <v>9090.6029099999996</v>
      </c>
      <c r="M228" s="84">
        <f t="shared" si="75"/>
        <v>2063.5430999999999</v>
      </c>
      <c r="N228" s="84">
        <f t="shared" si="75"/>
        <v>2520</v>
      </c>
    </row>
    <row r="229" spans="1:14" s="55" customFormat="1" x14ac:dyDescent="0.25">
      <c r="A229" s="117"/>
      <c r="B229" s="118"/>
      <c r="C229" s="58" t="s">
        <v>10</v>
      </c>
      <c r="D229" s="71">
        <f t="shared" si="65"/>
        <v>0</v>
      </c>
      <c r="E229" s="71">
        <v>0</v>
      </c>
      <c r="F229" s="71">
        <v>0</v>
      </c>
      <c r="G229" s="71">
        <v>0</v>
      </c>
      <c r="H229" s="71">
        <v>0</v>
      </c>
      <c r="I229" s="71">
        <v>0</v>
      </c>
      <c r="J229" s="71">
        <v>0</v>
      </c>
      <c r="K229" s="71">
        <v>0</v>
      </c>
      <c r="L229" s="71">
        <v>0</v>
      </c>
      <c r="M229" s="71">
        <v>0</v>
      </c>
      <c r="N229" s="71">
        <v>0</v>
      </c>
    </row>
    <row r="230" spans="1:14" s="55" customFormat="1" x14ac:dyDescent="0.25">
      <c r="A230" s="117"/>
      <c r="B230" s="118"/>
      <c r="C230" s="58" t="s">
        <v>11</v>
      </c>
      <c r="D230" s="71">
        <f t="shared" si="65"/>
        <v>0</v>
      </c>
      <c r="E230" s="71">
        <v>0</v>
      </c>
      <c r="F230" s="71">
        <v>0</v>
      </c>
      <c r="G230" s="71">
        <v>0</v>
      </c>
      <c r="H230" s="71">
        <v>0</v>
      </c>
      <c r="I230" s="71">
        <v>0</v>
      </c>
      <c r="J230" s="71">
        <v>0</v>
      </c>
      <c r="K230" s="71">
        <v>0</v>
      </c>
      <c r="L230" s="71">
        <v>0</v>
      </c>
      <c r="M230" s="71">
        <v>0</v>
      </c>
      <c r="N230" s="71">
        <v>0</v>
      </c>
    </row>
    <row r="231" spans="1:14" s="55" customFormat="1" x14ac:dyDescent="0.25">
      <c r="A231" s="117"/>
      <c r="B231" s="118"/>
      <c r="C231" s="58" t="s">
        <v>12</v>
      </c>
      <c r="D231" s="71">
        <f t="shared" si="65"/>
        <v>30276.229009999999</v>
      </c>
      <c r="E231" s="71">
        <v>0</v>
      </c>
      <c r="F231" s="71">
        <f>'ПРИЛОЖ  2'!J55</f>
        <v>489.9</v>
      </c>
      <c r="G231" s="71">
        <f>'ПРИЛОЖ  2'!K55</f>
        <v>700</v>
      </c>
      <c r="H231" s="71">
        <f>'ПРИЛОЖ  2'!L55</f>
        <v>810.798</v>
      </c>
      <c r="I231" s="71">
        <f>'ПРИЛОЖ  2'!M55</f>
        <v>2200</v>
      </c>
      <c r="J231" s="71">
        <f>'ПРИЛОЖ  2'!N55</f>
        <v>2984.1489999999999</v>
      </c>
      <c r="K231" s="71">
        <f>'ПРИЛОЖ  2'!O55</f>
        <v>9417.2360000000008</v>
      </c>
      <c r="L231" s="71">
        <f>'ПРИЛОЖ  2'!P55</f>
        <v>9090.6029099999996</v>
      </c>
      <c r="M231" s="83">
        <f>'ПРИЛОЖ  2'!Q55</f>
        <v>2063.5430999999999</v>
      </c>
      <c r="N231" s="83">
        <f>'ПРИЛОЖ  2'!R55</f>
        <v>2520</v>
      </c>
    </row>
    <row r="232" spans="1:14" s="55" customFormat="1" x14ac:dyDescent="0.25">
      <c r="A232" s="117"/>
      <c r="B232" s="118"/>
      <c r="C232" s="59" t="s">
        <v>13</v>
      </c>
      <c r="D232" s="71">
        <f t="shared" si="65"/>
        <v>0</v>
      </c>
      <c r="E232" s="71">
        <v>0</v>
      </c>
      <c r="F232" s="71">
        <v>0</v>
      </c>
      <c r="G232" s="71">
        <v>0</v>
      </c>
      <c r="H232" s="71">
        <v>0</v>
      </c>
      <c r="I232" s="71">
        <v>0</v>
      </c>
      <c r="J232" s="71">
        <v>0</v>
      </c>
      <c r="K232" s="71">
        <v>0</v>
      </c>
      <c r="L232" s="71">
        <v>0</v>
      </c>
      <c r="M232" s="71">
        <v>0</v>
      </c>
      <c r="N232" s="71">
        <v>0</v>
      </c>
    </row>
    <row r="233" spans="1:14" s="55" customFormat="1" x14ac:dyDescent="0.25">
      <c r="A233" s="102" t="s">
        <v>142</v>
      </c>
      <c r="B233" s="103" t="s">
        <v>222</v>
      </c>
      <c r="C233" s="52" t="s">
        <v>3</v>
      </c>
      <c r="D233" s="70">
        <f t="shared" si="65"/>
        <v>15474.715050000001</v>
      </c>
      <c r="E233" s="70">
        <f t="shared" ref="E233:J233" si="76">SUM(E234:E237)</f>
        <v>156.25</v>
      </c>
      <c r="F233" s="70">
        <f t="shared" si="76"/>
        <v>666.66700000000003</v>
      </c>
      <c r="G233" s="70">
        <f t="shared" si="76"/>
        <v>416.66699999999997</v>
      </c>
      <c r="H233" s="70">
        <f t="shared" si="76"/>
        <v>416.66699999999997</v>
      </c>
      <c r="I233" s="70">
        <f t="shared" si="76"/>
        <v>424.10700000000003</v>
      </c>
      <c r="J233" s="70">
        <f t="shared" si="76"/>
        <v>645.11800000000005</v>
      </c>
      <c r="K233" s="70">
        <f t="shared" ref="K233:N233" si="77">SUM(K234:K237)</f>
        <v>1502.9570000000001</v>
      </c>
      <c r="L233" s="70">
        <f t="shared" si="77"/>
        <v>3239.2696900000001</v>
      </c>
      <c r="M233" s="70">
        <f t="shared" si="77"/>
        <v>4156.0441300000002</v>
      </c>
      <c r="N233" s="70">
        <f t="shared" si="77"/>
        <v>3850.9682299999999</v>
      </c>
    </row>
    <row r="234" spans="1:14" s="55" customFormat="1" x14ac:dyDescent="0.25">
      <c r="A234" s="102"/>
      <c r="B234" s="103"/>
      <c r="C234" s="54" t="s">
        <v>10</v>
      </c>
      <c r="D234" s="71">
        <f t="shared" si="65"/>
        <v>0</v>
      </c>
      <c r="E234" s="71">
        <v>0</v>
      </c>
      <c r="F234" s="71">
        <v>0</v>
      </c>
      <c r="G234" s="71">
        <v>0</v>
      </c>
      <c r="H234" s="71">
        <v>0</v>
      </c>
      <c r="I234" s="71">
        <v>0</v>
      </c>
      <c r="J234" s="71">
        <v>0</v>
      </c>
      <c r="K234" s="71">
        <v>0</v>
      </c>
      <c r="L234" s="71">
        <v>0</v>
      </c>
      <c r="M234" s="71">
        <v>0</v>
      </c>
      <c r="N234" s="71">
        <v>0</v>
      </c>
    </row>
    <row r="235" spans="1:14" s="55" customFormat="1" x14ac:dyDescent="0.25">
      <c r="A235" s="102"/>
      <c r="B235" s="103"/>
      <c r="C235" s="54" t="s">
        <v>11</v>
      </c>
      <c r="D235" s="71">
        <f t="shared" si="65"/>
        <v>15474.715050000001</v>
      </c>
      <c r="E235" s="71">
        <v>156.25</v>
      </c>
      <c r="F235" s="71">
        <v>666.66700000000003</v>
      </c>
      <c r="G235" s="71">
        <v>416.66699999999997</v>
      </c>
      <c r="H235" s="71">
        <v>416.66699999999997</v>
      </c>
      <c r="I235" s="71">
        <v>424.10700000000003</v>
      </c>
      <c r="J235" s="71">
        <v>645.11800000000005</v>
      </c>
      <c r="K235" s="71">
        <v>1502.9570000000001</v>
      </c>
      <c r="L235" s="71">
        <v>3239.2696900000001</v>
      </c>
      <c r="M235" s="71">
        <v>4156.0441300000002</v>
      </c>
      <c r="N235" s="71">
        <v>3850.9682299999999</v>
      </c>
    </row>
    <row r="236" spans="1:14" s="55" customFormat="1" x14ac:dyDescent="0.25">
      <c r="A236" s="102"/>
      <c r="B236" s="103"/>
      <c r="C236" s="54" t="s">
        <v>12</v>
      </c>
      <c r="D236" s="71">
        <f t="shared" si="65"/>
        <v>0</v>
      </c>
      <c r="E236" s="71">
        <f>'ПРИЛОЖ  2'!I81</f>
        <v>0</v>
      </c>
      <c r="F236" s="71">
        <v>0</v>
      </c>
      <c r="G236" s="71">
        <v>0</v>
      </c>
      <c r="H236" s="71">
        <f>'ПРИЛОЖ  2'!L88</f>
        <v>0</v>
      </c>
      <c r="I236" s="71">
        <f>'ПРИЛОЖ  2'!M88</f>
        <v>0</v>
      </c>
      <c r="J236" s="71">
        <f>'ПРИЛОЖ  2'!N88</f>
        <v>0</v>
      </c>
      <c r="K236" s="71">
        <f>'ПРИЛОЖ  2'!O88</f>
        <v>0</v>
      </c>
      <c r="L236" s="71">
        <f>'ПРИЛОЖ  2'!P88</f>
        <v>0</v>
      </c>
      <c r="M236" s="71">
        <f>'ПРИЛОЖ  2'!Q88</f>
        <v>0</v>
      </c>
      <c r="N236" s="71">
        <f>'ПРИЛОЖ  2'!R88</f>
        <v>0</v>
      </c>
    </row>
    <row r="237" spans="1:14" s="55" customFormat="1" x14ac:dyDescent="0.25">
      <c r="A237" s="102"/>
      <c r="B237" s="103"/>
      <c r="C237" s="60" t="s">
        <v>13</v>
      </c>
      <c r="D237" s="71">
        <f t="shared" si="65"/>
        <v>0</v>
      </c>
      <c r="E237" s="71">
        <v>0</v>
      </c>
      <c r="F237" s="71">
        <v>0</v>
      </c>
      <c r="G237" s="71">
        <v>0</v>
      </c>
      <c r="H237" s="71">
        <v>0</v>
      </c>
      <c r="I237" s="71">
        <v>0</v>
      </c>
      <c r="J237" s="71">
        <v>0</v>
      </c>
      <c r="K237" s="71">
        <v>0</v>
      </c>
      <c r="L237" s="71">
        <v>0</v>
      </c>
      <c r="M237" s="71">
        <v>0</v>
      </c>
      <c r="N237" s="71">
        <v>0</v>
      </c>
    </row>
    <row r="238" spans="1:14" x14ac:dyDescent="0.25">
      <c r="A238" s="100" t="s">
        <v>78</v>
      </c>
      <c r="B238" s="101" t="s">
        <v>189</v>
      </c>
      <c r="C238" s="5" t="s">
        <v>3</v>
      </c>
      <c r="D238" s="70">
        <f t="shared" si="65"/>
        <v>653.99900000000002</v>
      </c>
      <c r="E238" s="74">
        <f t="shared" ref="E238:J238" si="78">SUM(E239:E242)</f>
        <v>0</v>
      </c>
      <c r="F238" s="75">
        <f t="shared" si="78"/>
        <v>353.99900000000002</v>
      </c>
      <c r="G238" s="75">
        <f t="shared" si="78"/>
        <v>0</v>
      </c>
      <c r="H238" s="75">
        <f t="shared" si="78"/>
        <v>300</v>
      </c>
      <c r="I238" s="74">
        <f t="shared" si="78"/>
        <v>0</v>
      </c>
      <c r="J238" s="75">
        <f t="shared" si="78"/>
        <v>0</v>
      </c>
      <c r="K238" s="74">
        <f t="shared" ref="K238:N238" si="79">SUM(K239:K242)</f>
        <v>0</v>
      </c>
      <c r="L238" s="75">
        <f t="shared" si="79"/>
        <v>0</v>
      </c>
      <c r="M238" s="70">
        <f t="shared" si="79"/>
        <v>0</v>
      </c>
      <c r="N238" s="74">
        <f t="shared" si="79"/>
        <v>0</v>
      </c>
    </row>
    <row r="239" spans="1:14" x14ac:dyDescent="0.25">
      <c r="A239" s="100"/>
      <c r="B239" s="101"/>
      <c r="C239" s="14" t="s">
        <v>10</v>
      </c>
      <c r="D239" s="71">
        <f t="shared" si="65"/>
        <v>0</v>
      </c>
      <c r="E239" s="72">
        <v>0</v>
      </c>
      <c r="F239" s="73">
        <v>0</v>
      </c>
      <c r="G239" s="73">
        <v>0</v>
      </c>
      <c r="H239" s="73">
        <v>0</v>
      </c>
      <c r="I239" s="72">
        <v>0</v>
      </c>
      <c r="J239" s="73">
        <v>0</v>
      </c>
      <c r="K239" s="72">
        <v>0</v>
      </c>
      <c r="L239" s="73">
        <v>0</v>
      </c>
      <c r="M239" s="71">
        <v>0</v>
      </c>
      <c r="N239" s="72">
        <v>0</v>
      </c>
    </row>
    <row r="240" spans="1:14" x14ac:dyDescent="0.25">
      <c r="A240" s="100"/>
      <c r="B240" s="101"/>
      <c r="C240" s="14" t="s">
        <v>11</v>
      </c>
      <c r="D240" s="71">
        <f t="shared" si="65"/>
        <v>0</v>
      </c>
      <c r="E240" s="72">
        <v>0</v>
      </c>
      <c r="F240" s="73">
        <f>'ПРИЛОЖ  2'!J76</f>
        <v>0</v>
      </c>
      <c r="G240" s="73">
        <v>0</v>
      </c>
      <c r="H240" s="73">
        <v>0</v>
      </c>
      <c r="I240" s="72">
        <v>0</v>
      </c>
      <c r="J240" s="73">
        <v>0</v>
      </c>
      <c r="K240" s="72">
        <v>0</v>
      </c>
      <c r="L240" s="73">
        <v>0</v>
      </c>
      <c r="M240" s="71">
        <v>0</v>
      </c>
      <c r="N240" s="72">
        <v>0</v>
      </c>
    </row>
    <row r="241" spans="1:14" x14ac:dyDescent="0.25">
      <c r="A241" s="100"/>
      <c r="B241" s="101"/>
      <c r="C241" s="14" t="s">
        <v>12</v>
      </c>
      <c r="D241" s="71">
        <f t="shared" si="65"/>
        <v>653.99900000000002</v>
      </c>
      <c r="E241" s="72">
        <f>'ПРИЛОЖ  2'!I86</f>
        <v>0</v>
      </c>
      <c r="F241" s="73">
        <f>'ПРИЛОЖ  2'!J56</f>
        <v>353.99900000000002</v>
      </c>
      <c r="G241" s="73">
        <v>0</v>
      </c>
      <c r="H241" s="73">
        <f>'ПРИЛОЖ  2'!L56</f>
        <v>300</v>
      </c>
      <c r="I241" s="72">
        <v>0</v>
      </c>
      <c r="J241" s="73">
        <v>0</v>
      </c>
      <c r="K241" s="72">
        <v>0</v>
      </c>
      <c r="L241" s="73">
        <v>0</v>
      </c>
      <c r="M241" s="71">
        <v>0</v>
      </c>
      <c r="N241" s="72">
        <v>0</v>
      </c>
    </row>
    <row r="242" spans="1:14" x14ac:dyDescent="0.25">
      <c r="A242" s="100"/>
      <c r="B242" s="101"/>
      <c r="C242" s="3" t="s">
        <v>13</v>
      </c>
      <c r="D242" s="71">
        <f t="shared" si="65"/>
        <v>0</v>
      </c>
      <c r="E242" s="72">
        <v>0</v>
      </c>
      <c r="F242" s="73">
        <v>0</v>
      </c>
      <c r="G242" s="73">
        <v>0</v>
      </c>
      <c r="H242" s="73">
        <v>0</v>
      </c>
      <c r="I242" s="72">
        <v>0</v>
      </c>
      <c r="J242" s="73">
        <v>0</v>
      </c>
      <c r="K242" s="72">
        <v>0</v>
      </c>
      <c r="L242" s="73">
        <v>0</v>
      </c>
      <c r="M242" s="71">
        <v>0</v>
      </c>
      <c r="N242" s="72">
        <v>0</v>
      </c>
    </row>
    <row r="243" spans="1:14" x14ac:dyDescent="0.25">
      <c r="A243" s="100" t="s">
        <v>79</v>
      </c>
      <c r="B243" s="101" t="s">
        <v>159</v>
      </c>
      <c r="C243" s="5" t="s">
        <v>3</v>
      </c>
      <c r="D243" s="70">
        <f t="shared" si="65"/>
        <v>389.69900000000001</v>
      </c>
      <c r="E243" s="74">
        <f t="shared" ref="E243:J243" si="80">SUM(E244:E247)</f>
        <v>0</v>
      </c>
      <c r="F243" s="75">
        <f t="shared" si="80"/>
        <v>194.749</v>
      </c>
      <c r="G243" s="75">
        <f t="shared" si="80"/>
        <v>100</v>
      </c>
      <c r="H243" s="75">
        <f t="shared" si="80"/>
        <v>94.95</v>
      </c>
      <c r="I243" s="74">
        <f t="shared" si="80"/>
        <v>0</v>
      </c>
      <c r="J243" s="75">
        <f t="shared" si="80"/>
        <v>0</v>
      </c>
      <c r="K243" s="74">
        <f t="shared" ref="K243:N243" si="81">SUM(K244:K247)</f>
        <v>0</v>
      </c>
      <c r="L243" s="75">
        <f t="shared" si="81"/>
        <v>0</v>
      </c>
      <c r="M243" s="70">
        <f t="shared" si="81"/>
        <v>0</v>
      </c>
      <c r="N243" s="74">
        <f t="shared" si="81"/>
        <v>0</v>
      </c>
    </row>
    <row r="244" spans="1:14" x14ac:dyDescent="0.25">
      <c r="A244" s="100"/>
      <c r="B244" s="101"/>
      <c r="C244" s="14" t="s">
        <v>10</v>
      </c>
      <c r="D244" s="71">
        <f t="shared" si="65"/>
        <v>0</v>
      </c>
      <c r="E244" s="72">
        <v>0</v>
      </c>
      <c r="F244" s="73">
        <v>0</v>
      </c>
      <c r="G244" s="73">
        <v>0</v>
      </c>
      <c r="H244" s="73">
        <v>0</v>
      </c>
      <c r="I244" s="72">
        <v>0</v>
      </c>
      <c r="J244" s="73">
        <v>0</v>
      </c>
      <c r="K244" s="72">
        <v>0</v>
      </c>
      <c r="L244" s="73">
        <v>0</v>
      </c>
      <c r="M244" s="71">
        <v>0</v>
      </c>
      <c r="N244" s="72">
        <v>0</v>
      </c>
    </row>
    <row r="245" spans="1:14" x14ac:dyDescent="0.25">
      <c r="A245" s="100"/>
      <c r="B245" s="101"/>
      <c r="C245" s="14" t="s">
        <v>11</v>
      </c>
      <c r="D245" s="71">
        <f t="shared" si="65"/>
        <v>0</v>
      </c>
      <c r="E245" s="72">
        <v>0</v>
      </c>
      <c r="F245" s="73">
        <f>'ПРИЛОЖ  2'!J81</f>
        <v>0</v>
      </c>
      <c r="G245" s="73">
        <v>0</v>
      </c>
      <c r="H245" s="73">
        <v>0</v>
      </c>
      <c r="I245" s="72">
        <v>0</v>
      </c>
      <c r="J245" s="73">
        <v>0</v>
      </c>
      <c r="K245" s="72">
        <v>0</v>
      </c>
      <c r="L245" s="73">
        <v>0</v>
      </c>
      <c r="M245" s="71">
        <v>0</v>
      </c>
      <c r="N245" s="72">
        <v>0</v>
      </c>
    </row>
    <row r="246" spans="1:14" x14ac:dyDescent="0.25">
      <c r="A246" s="100"/>
      <c r="B246" s="101"/>
      <c r="C246" s="14" t="s">
        <v>12</v>
      </c>
      <c r="D246" s="71">
        <f t="shared" si="65"/>
        <v>389.69900000000001</v>
      </c>
      <c r="E246" s="72">
        <f>'ПРИЛОЖ  2'!I91</f>
        <v>0</v>
      </c>
      <c r="F246" s="73">
        <f>'ПРИЛОЖ  2'!J57</f>
        <v>194.749</v>
      </c>
      <c r="G246" s="73">
        <f>'ПРИЛОЖ  2'!K57</f>
        <v>100</v>
      </c>
      <c r="H246" s="73">
        <v>94.95</v>
      </c>
      <c r="I246" s="72">
        <v>0</v>
      </c>
      <c r="J246" s="73">
        <v>0</v>
      </c>
      <c r="K246" s="72">
        <v>0</v>
      </c>
      <c r="L246" s="73">
        <v>0</v>
      </c>
      <c r="M246" s="71">
        <v>0</v>
      </c>
      <c r="N246" s="72">
        <v>0</v>
      </c>
    </row>
    <row r="247" spans="1:14" s="55" customFormat="1" x14ac:dyDescent="0.25">
      <c r="A247" s="100"/>
      <c r="B247" s="101"/>
      <c r="C247" s="60" t="s">
        <v>13</v>
      </c>
      <c r="D247" s="71">
        <f t="shared" si="65"/>
        <v>0</v>
      </c>
      <c r="E247" s="71">
        <v>0</v>
      </c>
      <c r="F247" s="71">
        <v>0</v>
      </c>
      <c r="G247" s="71">
        <v>0</v>
      </c>
      <c r="H247" s="71">
        <v>0</v>
      </c>
      <c r="I247" s="71">
        <v>0</v>
      </c>
      <c r="J247" s="71">
        <v>0</v>
      </c>
      <c r="K247" s="71">
        <v>0</v>
      </c>
      <c r="L247" s="71">
        <v>0</v>
      </c>
      <c r="M247" s="71">
        <v>0</v>
      </c>
      <c r="N247" s="71">
        <v>0</v>
      </c>
    </row>
    <row r="248" spans="1:14" s="55" customFormat="1" x14ac:dyDescent="0.25">
      <c r="A248" s="102" t="s">
        <v>95</v>
      </c>
      <c r="B248" s="103" t="s">
        <v>160</v>
      </c>
      <c r="C248" s="52" t="s">
        <v>3</v>
      </c>
      <c r="D248" s="70">
        <f t="shared" si="65"/>
        <v>18603.792000000001</v>
      </c>
      <c r="E248" s="70">
        <f t="shared" ref="E248:K248" si="82">SUM(E249:E252)</f>
        <v>0</v>
      </c>
      <c r="F248" s="70">
        <f t="shared" si="82"/>
        <v>0</v>
      </c>
      <c r="G248" s="70">
        <f t="shared" si="82"/>
        <v>0</v>
      </c>
      <c r="H248" s="70">
        <f t="shared" si="82"/>
        <v>0</v>
      </c>
      <c r="I248" s="70">
        <f t="shared" si="82"/>
        <v>9365.9480000000003</v>
      </c>
      <c r="J248" s="70">
        <f t="shared" si="82"/>
        <v>6606.9439999999995</v>
      </c>
      <c r="K248" s="70">
        <f t="shared" si="82"/>
        <v>2630.9</v>
      </c>
      <c r="L248" s="70">
        <f t="shared" ref="L248:N248" si="83">SUM(L249:L252)</f>
        <v>0</v>
      </c>
      <c r="M248" s="70">
        <f t="shared" si="83"/>
        <v>0</v>
      </c>
      <c r="N248" s="70">
        <f t="shared" si="83"/>
        <v>0</v>
      </c>
    </row>
    <row r="249" spans="1:14" s="55" customFormat="1" x14ac:dyDescent="0.25">
      <c r="A249" s="102"/>
      <c r="B249" s="103"/>
      <c r="C249" s="54" t="s">
        <v>10</v>
      </c>
      <c r="D249" s="71">
        <f t="shared" si="65"/>
        <v>0</v>
      </c>
      <c r="E249" s="71">
        <v>0</v>
      </c>
      <c r="F249" s="71">
        <v>0</v>
      </c>
      <c r="G249" s="71">
        <v>0</v>
      </c>
      <c r="H249" s="71">
        <v>0</v>
      </c>
      <c r="I249" s="71">
        <v>0</v>
      </c>
      <c r="J249" s="71">
        <v>0</v>
      </c>
      <c r="K249" s="71">
        <v>0</v>
      </c>
      <c r="L249" s="71">
        <v>0</v>
      </c>
      <c r="M249" s="71">
        <v>0</v>
      </c>
      <c r="N249" s="71">
        <v>0</v>
      </c>
    </row>
    <row r="250" spans="1:14" s="55" customFormat="1" x14ac:dyDescent="0.25">
      <c r="A250" s="102"/>
      <c r="B250" s="103"/>
      <c r="C250" s="54" t="s">
        <v>11</v>
      </c>
      <c r="D250" s="71">
        <f t="shared" si="65"/>
        <v>17290.45</v>
      </c>
      <c r="E250" s="71">
        <v>0</v>
      </c>
      <c r="F250" s="71">
        <f>'ПРИЛОЖ  2'!J86</f>
        <v>0</v>
      </c>
      <c r="G250" s="71">
        <v>0</v>
      </c>
      <c r="H250" s="71">
        <v>0</v>
      </c>
      <c r="I250" s="71">
        <v>8514.4979999999996</v>
      </c>
      <c r="J250" s="71">
        <v>6276.5969999999998</v>
      </c>
      <c r="K250" s="71">
        <v>2499.355</v>
      </c>
      <c r="L250" s="71">
        <v>0</v>
      </c>
      <c r="M250" s="71">
        <v>0</v>
      </c>
      <c r="N250" s="71">
        <v>0</v>
      </c>
    </row>
    <row r="251" spans="1:14" s="55" customFormat="1" x14ac:dyDescent="0.25">
      <c r="A251" s="102"/>
      <c r="B251" s="103"/>
      <c r="C251" s="54" t="s">
        <v>12</v>
      </c>
      <c r="D251" s="71">
        <f t="shared" si="65"/>
        <v>1313.3420000000001</v>
      </c>
      <c r="E251" s="71">
        <f>'ПРИЛОЖ  2'!I96</f>
        <v>0</v>
      </c>
      <c r="F251" s="71">
        <f>'ПРИЛОЖ  2'!J77</f>
        <v>0</v>
      </c>
      <c r="G251" s="71">
        <f>'ПРИЛОЖ  2'!K77</f>
        <v>0</v>
      </c>
      <c r="H251" s="71">
        <v>0</v>
      </c>
      <c r="I251" s="71">
        <f>'ПРИЛОЖ  2'!M59</f>
        <v>851.45</v>
      </c>
      <c r="J251" s="71">
        <f>'ПРИЛОЖ  2'!N59</f>
        <v>330.34699999999998</v>
      </c>
      <c r="K251" s="71">
        <f>'ПРИЛОЖ  2'!O59</f>
        <v>131.54499999999999</v>
      </c>
      <c r="L251" s="71">
        <f>'ПРИЛОЖ  2'!P59</f>
        <v>0</v>
      </c>
      <c r="M251" s="71">
        <f>'ПРИЛОЖ  2'!Q59</f>
        <v>0</v>
      </c>
      <c r="N251" s="71">
        <f>'ПРИЛОЖ  2'!R59</f>
        <v>0</v>
      </c>
    </row>
    <row r="252" spans="1:14" s="55" customFormat="1" x14ac:dyDescent="0.25">
      <c r="A252" s="102"/>
      <c r="B252" s="103"/>
      <c r="C252" s="60" t="s">
        <v>13</v>
      </c>
      <c r="D252" s="71">
        <f t="shared" si="65"/>
        <v>0</v>
      </c>
      <c r="E252" s="71">
        <v>0</v>
      </c>
      <c r="F252" s="71">
        <v>0</v>
      </c>
      <c r="G252" s="71">
        <v>0</v>
      </c>
      <c r="H252" s="71">
        <v>0</v>
      </c>
      <c r="I252" s="71">
        <v>0</v>
      </c>
      <c r="J252" s="71">
        <v>0</v>
      </c>
      <c r="K252" s="71">
        <v>0</v>
      </c>
      <c r="L252" s="71">
        <v>0</v>
      </c>
      <c r="M252" s="71">
        <v>0</v>
      </c>
      <c r="N252" s="71">
        <v>0</v>
      </c>
    </row>
    <row r="253" spans="1:14" s="55" customFormat="1" x14ac:dyDescent="0.25">
      <c r="A253" s="100" t="s">
        <v>113</v>
      </c>
      <c r="B253" s="101" t="s">
        <v>124</v>
      </c>
      <c r="C253" s="52" t="s">
        <v>3</v>
      </c>
      <c r="D253" s="70">
        <f t="shared" si="65"/>
        <v>1100</v>
      </c>
      <c r="E253" s="70">
        <f t="shared" ref="E253:N253" si="84">SUM(E254:E257)</f>
        <v>0</v>
      </c>
      <c r="F253" s="70">
        <f t="shared" si="84"/>
        <v>0</v>
      </c>
      <c r="G253" s="70">
        <f t="shared" si="84"/>
        <v>0</v>
      </c>
      <c r="H253" s="70">
        <f t="shared" si="84"/>
        <v>0</v>
      </c>
      <c r="I253" s="70">
        <f t="shared" si="84"/>
        <v>1100</v>
      </c>
      <c r="J253" s="70">
        <f t="shared" si="84"/>
        <v>0</v>
      </c>
      <c r="K253" s="70">
        <f t="shared" si="84"/>
        <v>0</v>
      </c>
      <c r="L253" s="70">
        <f t="shared" si="84"/>
        <v>0</v>
      </c>
      <c r="M253" s="70">
        <f t="shared" si="84"/>
        <v>0</v>
      </c>
      <c r="N253" s="70">
        <f t="shared" si="84"/>
        <v>0</v>
      </c>
    </row>
    <row r="254" spans="1:14" s="55" customFormat="1" x14ac:dyDescent="0.25">
      <c r="A254" s="100"/>
      <c r="B254" s="101"/>
      <c r="C254" s="54" t="s">
        <v>10</v>
      </c>
      <c r="D254" s="71">
        <f t="shared" si="65"/>
        <v>0</v>
      </c>
      <c r="E254" s="71">
        <v>0</v>
      </c>
      <c r="F254" s="71">
        <v>0</v>
      </c>
      <c r="G254" s="71">
        <v>0</v>
      </c>
      <c r="H254" s="71">
        <v>0</v>
      </c>
      <c r="I254" s="71">
        <v>0</v>
      </c>
      <c r="J254" s="71">
        <v>0</v>
      </c>
      <c r="K254" s="71">
        <v>0</v>
      </c>
      <c r="L254" s="71">
        <v>0</v>
      </c>
      <c r="M254" s="71">
        <v>0</v>
      </c>
      <c r="N254" s="71">
        <v>0</v>
      </c>
    </row>
    <row r="255" spans="1:14" s="55" customFormat="1" x14ac:dyDescent="0.25">
      <c r="A255" s="100"/>
      <c r="B255" s="101"/>
      <c r="C255" s="54" t="s">
        <v>11</v>
      </c>
      <c r="D255" s="71">
        <f t="shared" si="65"/>
        <v>0</v>
      </c>
      <c r="E255" s="71">
        <v>0</v>
      </c>
      <c r="F255" s="71">
        <f>'ПРИЛОЖ  2'!J91</f>
        <v>0</v>
      </c>
      <c r="G255" s="71">
        <v>0</v>
      </c>
      <c r="H255" s="71">
        <v>0</v>
      </c>
      <c r="I255" s="71">
        <v>0</v>
      </c>
      <c r="J255" s="71">
        <v>0</v>
      </c>
      <c r="K255" s="71">
        <v>0</v>
      </c>
      <c r="L255" s="71">
        <v>0</v>
      </c>
      <c r="M255" s="71">
        <v>0</v>
      </c>
      <c r="N255" s="71">
        <v>0</v>
      </c>
    </row>
    <row r="256" spans="1:14" s="55" customFormat="1" x14ac:dyDescent="0.25">
      <c r="A256" s="100"/>
      <c r="B256" s="101"/>
      <c r="C256" s="54" t="s">
        <v>12</v>
      </c>
      <c r="D256" s="71">
        <f t="shared" si="65"/>
        <v>1100</v>
      </c>
      <c r="E256" s="71">
        <f>'ПРИЛОЖ  2'!I101</f>
        <v>0</v>
      </c>
      <c r="F256" s="71">
        <f>'ПРИЛОЖ  2'!J82</f>
        <v>0</v>
      </c>
      <c r="G256" s="71">
        <f>'ПРИЛОЖ  2'!K82</f>
        <v>0</v>
      </c>
      <c r="H256" s="71">
        <v>0</v>
      </c>
      <c r="I256" s="71">
        <f>'ПРИЛОЖ  2'!M60</f>
        <v>1100</v>
      </c>
      <c r="J256" s="71">
        <f>'ПРИЛОЖ  2'!N77</f>
        <v>0</v>
      </c>
      <c r="K256" s="71">
        <f>'ПРИЛОЖ  2'!O77</f>
        <v>0</v>
      </c>
      <c r="L256" s="71">
        <f>'ПРИЛОЖ  2'!P77</f>
        <v>0</v>
      </c>
      <c r="M256" s="71">
        <f>'ПРИЛОЖ  2'!Q77</f>
        <v>0</v>
      </c>
      <c r="N256" s="71">
        <f>'ПРИЛОЖ  2'!R77</f>
        <v>0</v>
      </c>
    </row>
    <row r="257" spans="1:14" x14ac:dyDescent="0.25">
      <c r="A257" s="100"/>
      <c r="B257" s="101"/>
      <c r="C257" s="3" t="s">
        <v>13</v>
      </c>
      <c r="D257" s="71">
        <f t="shared" si="65"/>
        <v>0</v>
      </c>
      <c r="E257" s="72">
        <v>0</v>
      </c>
      <c r="F257" s="73">
        <v>0</v>
      </c>
      <c r="G257" s="73">
        <v>0</v>
      </c>
      <c r="H257" s="73">
        <v>0</v>
      </c>
      <c r="I257" s="72">
        <v>0</v>
      </c>
      <c r="J257" s="73">
        <v>0</v>
      </c>
      <c r="K257" s="72">
        <v>0</v>
      </c>
      <c r="L257" s="73">
        <v>0</v>
      </c>
      <c r="M257" s="71">
        <v>0</v>
      </c>
      <c r="N257" s="72">
        <v>0</v>
      </c>
    </row>
    <row r="258" spans="1:14" x14ac:dyDescent="0.25">
      <c r="A258" s="100" t="s">
        <v>123</v>
      </c>
      <c r="B258" s="101" t="s">
        <v>190</v>
      </c>
      <c r="C258" s="5" t="s">
        <v>3</v>
      </c>
      <c r="D258" s="70">
        <f t="shared" si="65"/>
        <v>0</v>
      </c>
      <c r="E258" s="74">
        <f t="shared" ref="E258:N258" si="85">SUM(E259:E262)</f>
        <v>0</v>
      </c>
      <c r="F258" s="75">
        <f t="shared" si="85"/>
        <v>0</v>
      </c>
      <c r="G258" s="75">
        <f t="shared" si="85"/>
        <v>0</v>
      </c>
      <c r="H258" s="75">
        <f t="shared" si="85"/>
        <v>0</v>
      </c>
      <c r="I258" s="74">
        <f t="shared" si="85"/>
        <v>0</v>
      </c>
      <c r="J258" s="75">
        <f t="shared" si="85"/>
        <v>0</v>
      </c>
      <c r="K258" s="74">
        <f t="shared" si="85"/>
        <v>0</v>
      </c>
      <c r="L258" s="75">
        <f t="shared" si="85"/>
        <v>0</v>
      </c>
      <c r="M258" s="70">
        <f t="shared" si="85"/>
        <v>0</v>
      </c>
      <c r="N258" s="74">
        <f t="shared" si="85"/>
        <v>0</v>
      </c>
    </row>
    <row r="259" spans="1:14" x14ac:dyDescent="0.25">
      <c r="A259" s="100"/>
      <c r="B259" s="101"/>
      <c r="C259" s="14" t="s">
        <v>10</v>
      </c>
      <c r="D259" s="71">
        <f t="shared" si="65"/>
        <v>0</v>
      </c>
      <c r="E259" s="72">
        <v>0</v>
      </c>
      <c r="F259" s="73">
        <v>0</v>
      </c>
      <c r="G259" s="73">
        <v>0</v>
      </c>
      <c r="H259" s="73">
        <v>0</v>
      </c>
      <c r="I259" s="72">
        <v>0</v>
      </c>
      <c r="J259" s="73">
        <v>0</v>
      </c>
      <c r="K259" s="72">
        <v>0</v>
      </c>
      <c r="L259" s="73">
        <v>0</v>
      </c>
      <c r="M259" s="71">
        <v>0</v>
      </c>
      <c r="N259" s="72">
        <v>0</v>
      </c>
    </row>
    <row r="260" spans="1:14" x14ac:dyDescent="0.25">
      <c r="A260" s="100"/>
      <c r="B260" s="101"/>
      <c r="C260" s="14" t="s">
        <v>11</v>
      </c>
      <c r="D260" s="71">
        <f t="shared" si="65"/>
        <v>0</v>
      </c>
      <c r="E260" s="72">
        <v>0</v>
      </c>
      <c r="F260" s="73">
        <f>'ПРИЛОЖ  2'!J91</f>
        <v>0</v>
      </c>
      <c r="G260" s="73">
        <v>0</v>
      </c>
      <c r="H260" s="73">
        <v>0</v>
      </c>
      <c r="I260" s="72">
        <v>0</v>
      </c>
      <c r="J260" s="73">
        <v>0</v>
      </c>
      <c r="K260" s="72">
        <v>0</v>
      </c>
      <c r="L260" s="73">
        <v>0</v>
      </c>
      <c r="M260" s="71">
        <v>0</v>
      </c>
      <c r="N260" s="72">
        <v>0</v>
      </c>
    </row>
    <row r="261" spans="1:14" x14ac:dyDescent="0.25">
      <c r="A261" s="100"/>
      <c r="B261" s="101"/>
      <c r="C261" s="14" t="s">
        <v>12</v>
      </c>
      <c r="D261" s="71">
        <f t="shared" si="65"/>
        <v>0</v>
      </c>
      <c r="E261" s="72">
        <f>'ПРИЛОЖ  2'!I101</f>
        <v>0</v>
      </c>
      <c r="F261" s="73">
        <f>'ПРИЛОЖ  2'!J82</f>
        <v>0</v>
      </c>
      <c r="G261" s="73">
        <f>'ПРИЛОЖ  2'!K82</f>
        <v>0</v>
      </c>
      <c r="H261" s="73">
        <v>0</v>
      </c>
      <c r="I261" s="72">
        <v>0</v>
      </c>
      <c r="J261" s="73">
        <f>'ПРИЛОЖ  2'!N78</f>
        <v>0</v>
      </c>
      <c r="K261" s="72">
        <f>'ПРИЛОЖ  2'!O78</f>
        <v>0</v>
      </c>
      <c r="L261" s="73">
        <f>'ПРИЛОЖ  2'!P78</f>
        <v>0</v>
      </c>
      <c r="M261" s="71">
        <f>'ПРИЛОЖ  2'!Q78</f>
        <v>0</v>
      </c>
      <c r="N261" s="72">
        <f>'ПРИЛОЖ  2'!R78</f>
        <v>0</v>
      </c>
    </row>
    <row r="262" spans="1:14" s="55" customFormat="1" x14ac:dyDescent="0.25">
      <c r="A262" s="100"/>
      <c r="B262" s="101"/>
      <c r="C262" s="60" t="s">
        <v>13</v>
      </c>
      <c r="D262" s="71">
        <f t="shared" si="65"/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</row>
    <row r="263" spans="1:14" s="55" customFormat="1" x14ac:dyDescent="0.25">
      <c r="A263" s="102" t="s">
        <v>125</v>
      </c>
      <c r="B263" s="103" t="s">
        <v>191</v>
      </c>
      <c r="C263" s="52" t="s">
        <v>3</v>
      </c>
      <c r="D263" s="70">
        <f t="shared" si="65"/>
        <v>34408.485280000001</v>
      </c>
      <c r="E263" s="70">
        <f t="shared" ref="E263:N263" si="86">SUM(E264:E267)</f>
        <v>0</v>
      </c>
      <c r="F263" s="70">
        <f t="shared" si="86"/>
        <v>0</v>
      </c>
      <c r="G263" s="70">
        <f t="shared" si="86"/>
        <v>0</v>
      </c>
      <c r="H263" s="70">
        <f t="shared" si="86"/>
        <v>0</v>
      </c>
      <c r="I263" s="70">
        <f t="shared" si="86"/>
        <v>11.298</v>
      </c>
      <c r="J263" s="70">
        <f t="shared" si="86"/>
        <v>5178.2790000000005</v>
      </c>
      <c r="K263" s="70">
        <f t="shared" si="86"/>
        <v>7023.0320000000002</v>
      </c>
      <c r="L263" s="70">
        <f t="shared" si="86"/>
        <v>12794.8559</v>
      </c>
      <c r="M263" s="70">
        <f t="shared" si="86"/>
        <v>1812.6445799999999</v>
      </c>
      <c r="N263" s="70">
        <f t="shared" si="86"/>
        <v>7588.3757999999998</v>
      </c>
    </row>
    <row r="264" spans="1:14" s="55" customFormat="1" x14ac:dyDescent="0.25">
      <c r="A264" s="102"/>
      <c r="B264" s="103"/>
      <c r="C264" s="54" t="s">
        <v>10</v>
      </c>
      <c r="D264" s="71">
        <f t="shared" si="65"/>
        <v>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</row>
    <row r="265" spans="1:14" s="55" customFormat="1" x14ac:dyDescent="0.25">
      <c r="A265" s="102"/>
      <c r="B265" s="103"/>
      <c r="C265" s="54" t="s">
        <v>11</v>
      </c>
      <c r="D265" s="71">
        <f t="shared" si="65"/>
        <v>0</v>
      </c>
      <c r="E265" s="71">
        <v>0</v>
      </c>
      <c r="F265" s="71">
        <f>'ПРИЛОЖ  2'!J96</f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</row>
    <row r="266" spans="1:14" s="55" customFormat="1" x14ac:dyDescent="0.25">
      <c r="A266" s="102"/>
      <c r="B266" s="103"/>
      <c r="C266" s="54" t="s">
        <v>12</v>
      </c>
      <c r="D266" s="71">
        <f t="shared" si="65"/>
        <v>34408.485280000001</v>
      </c>
      <c r="E266" s="71">
        <f>'ПРИЛОЖ  2'!I106</f>
        <v>0</v>
      </c>
      <c r="F266" s="71">
        <f>'ПРИЛОЖ  2'!J87</f>
        <v>0</v>
      </c>
      <c r="G266" s="71">
        <f>'ПРИЛОЖ  2'!K87</f>
        <v>0</v>
      </c>
      <c r="H266" s="71">
        <v>0</v>
      </c>
      <c r="I266" s="71">
        <f>'ПРИЛОЖ  2'!M58</f>
        <v>11.298</v>
      </c>
      <c r="J266" s="71">
        <f>'ПРИЛОЖ  2'!N58</f>
        <v>5178.2790000000005</v>
      </c>
      <c r="K266" s="71">
        <f>'ПРИЛОЖ  2'!O58</f>
        <v>7023.0320000000002</v>
      </c>
      <c r="L266" s="71">
        <f>'ПРИЛОЖ  2'!P58</f>
        <v>12794.8559</v>
      </c>
      <c r="M266" s="71">
        <f>'ПРИЛОЖ  2'!Q58</f>
        <v>1812.6445799999999</v>
      </c>
      <c r="N266" s="71">
        <f>'ПРИЛОЖ  2'!R58</f>
        <v>7588.3757999999998</v>
      </c>
    </row>
    <row r="267" spans="1:14" s="55" customFormat="1" x14ac:dyDescent="0.25">
      <c r="A267" s="102"/>
      <c r="B267" s="103"/>
      <c r="C267" s="60" t="s">
        <v>13</v>
      </c>
      <c r="D267" s="71">
        <f t="shared" si="65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</row>
    <row r="268" spans="1:14" s="55" customFormat="1" x14ac:dyDescent="0.25">
      <c r="A268" s="102" t="s">
        <v>165</v>
      </c>
      <c r="B268" s="103" t="s">
        <v>166</v>
      </c>
      <c r="C268" s="52" t="s">
        <v>3</v>
      </c>
      <c r="D268" s="70">
        <f t="shared" ref="D268:D331" si="87">SUM(E268:N268)</f>
        <v>11762.946749999999</v>
      </c>
      <c r="E268" s="70">
        <f t="shared" ref="E268:N268" si="88">SUM(E269:E272)</f>
        <v>0</v>
      </c>
      <c r="F268" s="70">
        <f t="shared" si="88"/>
        <v>0</v>
      </c>
      <c r="G268" s="70">
        <f t="shared" si="88"/>
        <v>0</v>
      </c>
      <c r="H268" s="70">
        <f t="shared" si="88"/>
        <v>0</v>
      </c>
      <c r="I268" s="70">
        <f t="shared" si="88"/>
        <v>0</v>
      </c>
      <c r="J268" s="70">
        <f t="shared" si="88"/>
        <v>1586.894</v>
      </c>
      <c r="K268" s="70">
        <f t="shared" si="88"/>
        <v>3804.248</v>
      </c>
      <c r="L268" s="70">
        <f t="shared" si="88"/>
        <v>4974.0266899999997</v>
      </c>
      <c r="M268" s="70">
        <f t="shared" si="88"/>
        <v>1397.7780600000001</v>
      </c>
      <c r="N268" s="70">
        <f t="shared" si="88"/>
        <v>0</v>
      </c>
    </row>
    <row r="269" spans="1:14" s="55" customFormat="1" x14ac:dyDescent="0.25">
      <c r="A269" s="102"/>
      <c r="B269" s="103"/>
      <c r="C269" s="54" t="s">
        <v>10</v>
      </c>
      <c r="D269" s="71">
        <f t="shared" si="87"/>
        <v>0</v>
      </c>
      <c r="E269" s="71">
        <v>0</v>
      </c>
      <c r="F269" s="71">
        <v>0</v>
      </c>
      <c r="G269" s="71">
        <v>0</v>
      </c>
      <c r="H269" s="71">
        <v>0</v>
      </c>
      <c r="I269" s="71">
        <v>0</v>
      </c>
      <c r="J269" s="71">
        <v>0</v>
      </c>
      <c r="K269" s="71">
        <v>0</v>
      </c>
      <c r="L269" s="71">
        <v>0</v>
      </c>
      <c r="M269" s="71">
        <v>0</v>
      </c>
      <c r="N269" s="71">
        <v>0</v>
      </c>
    </row>
    <row r="270" spans="1:14" s="55" customFormat="1" x14ac:dyDescent="0.25">
      <c r="A270" s="102"/>
      <c r="B270" s="103"/>
      <c r="C270" s="54" t="s">
        <v>11</v>
      </c>
      <c r="D270" s="71">
        <f t="shared" si="87"/>
        <v>0</v>
      </c>
      <c r="E270" s="71">
        <v>0</v>
      </c>
      <c r="F270" s="71">
        <f>'ПРИЛОЖ  2'!J101</f>
        <v>0</v>
      </c>
      <c r="G270" s="71">
        <v>0</v>
      </c>
      <c r="H270" s="71">
        <v>0</v>
      </c>
      <c r="I270" s="71">
        <v>0</v>
      </c>
      <c r="J270" s="71">
        <v>0</v>
      </c>
      <c r="K270" s="71">
        <v>0</v>
      </c>
      <c r="L270" s="71">
        <v>0</v>
      </c>
      <c r="M270" s="71">
        <v>0</v>
      </c>
      <c r="N270" s="71">
        <v>0</v>
      </c>
    </row>
    <row r="271" spans="1:14" s="55" customFormat="1" x14ac:dyDescent="0.25">
      <c r="A271" s="102"/>
      <c r="B271" s="103"/>
      <c r="C271" s="54" t="s">
        <v>12</v>
      </c>
      <c r="D271" s="71">
        <f t="shared" si="87"/>
        <v>11762.946749999999</v>
      </c>
      <c r="E271" s="71">
        <f>'ПРИЛОЖ  2'!I111</f>
        <v>0</v>
      </c>
      <c r="F271" s="71">
        <f>'ПРИЛОЖ  2'!J92</f>
        <v>0</v>
      </c>
      <c r="G271" s="71">
        <f>'ПРИЛОЖ  2'!K92</f>
        <v>0</v>
      </c>
      <c r="H271" s="71">
        <v>0</v>
      </c>
      <c r="I271" s="71">
        <v>0</v>
      </c>
      <c r="J271" s="71">
        <f>'ПРИЛОЖ  2'!N62</f>
        <v>1586.894</v>
      </c>
      <c r="K271" s="71">
        <f>'ПРИЛОЖ  2'!O62</f>
        <v>3804.248</v>
      </c>
      <c r="L271" s="71">
        <f>'ПРИЛОЖ  2'!P62</f>
        <v>4974.0266899999997</v>
      </c>
      <c r="M271" s="71">
        <f>'ПРИЛОЖ  2'!Q62</f>
        <v>1397.7780600000001</v>
      </c>
      <c r="N271" s="71">
        <f>'ПРИЛОЖ  2'!R62</f>
        <v>0</v>
      </c>
    </row>
    <row r="272" spans="1:14" s="55" customFormat="1" x14ac:dyDescent="0.25">
      <c r="A272" s="102"/>
      <c r="B272" s="103"/>
      <c r="C272" s="60" t="s">
        <v>13</v>
      </c>
      <c r="D272" s="71">
        <f t="shared" si="87"/>
        <v>0</v>
      </c>
      <c r="E272" s="71">
        <v>0</v>
      </c>
      <c r="F272" s="71">
        <v>0</v>
      </c>
      <c r="G272" s="71">
        <v>0</v>
      </c>
      <c r="H272" s="71">
        <v>0</v>
      </c>
      <c r="I272" s="71">
        <v>0</v>
      </c>
      <c r="J272" s="71">
        <v>0</v>
      </c>
      <c r="K272" s="71">
        <v>0</v>
      </c>
      <c r="L272" s="71">
        <v>0</v>
      </c>
      <c r="M272" s="71">
        <v>0</v>
      </c>
      <c r="N272" s="71">
        <v>0</v>
      </c>
    </row>
    <row r="273" spans="1:14" s="55" customFormat="1" x14ac:dyDescent="0.25">
      <c r="A273" s="102" t="s">
        <v>168</v>
      </c>
      <c r="B273" s="103" t="s">
        <v>169</v>
      </c>
      <c r="C273" s="52" t="s">
        <v>3</v>
      </c>
      <c r="D273" s="70">
        <f t="shared" si="87"/>
        <v>3751.3720000000003</v>
      </c>
      <c r="E273" s="70">
        <f t="shared" ref="E273:N273" si="89">SUM(E274:E277)</f>
        <v>0</v>
      </c>
      <c r="F273" s="70">
        <f t="shared" si="89"/>
        <v>0</v>
      </c>
      <c r="G273" s="70">
        <f t="shared" si="89"/>
        <v>0</v>
      </c>
      <c r="H273" s="70">
        <f t="shared" si="89"/>
        <v>0</v>
      </c>
      <c r="I273" s="70">
        <f t="shared" si="89"/>
        <v>0</v>
      </c>
      <c r="J273" s="70">
        <f t="shared" si="89"/>
        <v>1711.3720000000001</v>
      </c>
      <c r="K273" s="70">
        <f t="shared" si="89"/>
        <v>1000</v>
      </c>
      <c r="L273" s="70">
        <f t="shared" si="89"/>
        <v>1040</v>
      </c>
      <c r="M273" s="70">
        <f t="shared" si="89"/>
        <v>0</v>
      </c>
      <c r="N273" s="70">
        <f t="shared" si="89"/>
        <v>0</v>
      </c>
    </row>
    <row r="274" spans="1:14" s="55" customFormat="1" x14ac:dyDescent="0.25">
      <c r="A274" s="102"/>
      <c r="B274" s="103"/>
      <c r="C274" s="54" t="s">
        <v>10</v>
      </c>
      <c r="D274" s="71">
        <f t="shared" si="87"/>
        <v>0</v>
      </c>
      <c r="E274" s="71">
        <v>0</v>
      </c>
      <c r="F274" s="71">
        <v>0</v>
      </c>
      <c r="G274" s="71">
        <v>0</v>
      </c>
      <c r="H274" s="71">
        <v>0</v>
      </c>
      <c r="I274" s="71">
        <v>0</v>
      </c>
      <c r="J274" s="71">
        <v>0</v>
      </c>
      <c r="K274" s="71">
        <v>0</v>
      </c>
      <c r="L274" s="71">
        <v>0</v>
      </c>
      <c r="M274" s="71">
        <v>0</v>
      </c>
      <c r="N274" s="71">
        <v>0</v>
      </c>
    </row>
    <row r="275" spans="1:14" s="55" customFormat="1" x14ac:dyDescent="0.25">
      <c r="A275" s="102"/>
      <c r="B275" s="103"/>
      <c r="C275" s="54" t="s">
        <v>11</v>
      </c>
      <c r="D275" s="71">
        <f t="shared" si="87"/>
        <v>0</v>
      </c>
      <c r="E275" s="71">
        <v>0</v>
      </c>
      <c r="F275" s="71">
        <f>'ПРИЛОЖ  2'!J106</f>
        <v>0</v>
      </c>
      <c r="G275" s="71">
        <v>0</v>
      </c>
      <c r="H275" s="71">
        <v>0</v>
      </c>
      <c r="I275" s="71">
        <v>0</v>
      </c>
      <c r="J275" s="71">
        <v>0</v>
      </c>
      <c r="K275" s="71">
        <v>0</v>
      </c>
      <c r="L275" s="71">
        <v>0</v>
      </c>
      <c r="M275" s="71">
        <v>0</v>
      </c>
      <c r="N275" s="71">
        <v>0</v>
      </c>
    </row>
    <row r="276" spans="1:14" s="55" customFormat="1" x14ac:dyDescent="0.25">
      <c r="A276" s="102"/>
      <c r="B276" s="103"/>
      <c r="C276" s="54" t="s">
        <v>12</v>
      </c>
      <c r="D276" s="71">
        <f t="shared" si="87"/>
        <v>3751.3720000000003</v>
      </c>
      <c r="E276" s="71">
        <f>'ПРИЛОЖ  2'!I116</f>
        <v>0</v>
      </c>
      <c r="F276" s="71">
        <f>'ПРИЛОЖ  2'!J97</f>
        <v>0</v>
      </c>
      <c r="G276" s="71">
        <f>'ПРИЛОЖ  2'!K97</f>
        <v>0</v>
      </c>
      <c r="H276" s="71">
        <v>0</v>
      </c>
      <c r="I276" s="71">
        <v>0</v>
      </c>
      <c r="J276" s="71">
        <f>'ПРИЛОЖ  2'!N63</f>
        <v>1711.3720000000001</v>
      </c>
      <c r="K276" s="71">
        <f>'ПРИЛОЖ  2'!O63</f>
        <v>1000</v>
      </c>
      <c r="L276" s="71">
        <f>'ПРИЛОЖ  2'!P63</f>
        <v>1040</v>
      </c>
      <c r="M276" s="71">
        <f>'ПРИЛОЖ  2'!Q63</f>
        <v>0</v>
      </c>
      <c r="N276" s="71">
        <f>'ПРИЛОЖ  2'!R63</f>
        <v>0</v>
      </c>
    </row>
    <row r="277" spans="1:14" s="55" customFormat="1" x14ac:dyDescent="0.25">
      <c r="A277" s="102"/>
      <c r="B277" s="103"/>
      <c r="C277" s="60" t="s">
        <v>13</v>
      </c>
      <c r="D277" s="71">
        <f t="shared" si="87"/>
        <v>0</v>
      </c>
      <c r="E277" s="71">
        <v>0</v>
      </c>
      <c r="F277" s="71">
        <v>0</v>
      </c>
      <c r="G277" s="71">
        <v>0</v>
      </c>
      <c r="H277" s="71">
        <v>0</v>
      </c>
      <c r="I277" s="71">
        <v>0</v>
      </c>
      <c r="J277" s="71">
        <v>0</v>
      </c>
      <c r="K277" s="71">
        <v>0</v>
      </c>
      <c r="L277" s="71">
        <v>0</v>
      </c>
      <c r="M277" s="71">
        <v>0</v>
      </c>
      <c r="N277" s="71">
        <v>0</v>
      </c>
    </row>
    <row r="278" spans="1:14" s="55" customFormat="1" x14ac:dyDescent="0.25">
      <c r="A278" s="100" t="s">
        <v>177</v>
      </c>
      <c r="B278" s="101" t="s">
        <v>181</v>
      </c>
      <c r="C278" s="52" t="s">
        <v>3</v>
      </c>
      <c r="D278" s="70">
        <f t="shared" si="87"/>
        <v>262.21199999999999</v>
      </c>
      <c r="E278" s="70">
        <f t="shared" ref="E278:N278" si="90">SUM(E279:E282)</f>
        <v>0</v>
      </c>
      <c r="F278" s="70">
        <f t="shared" si="90"/>
        <v>0</v>
      </c>
      <c r="G278" s="70">
        <f t="shared" si="90"/>
        <v>0</v>
      </c>
      <c r="H278" s="70">
        <f t="shared" si="90"/>
        <v>0</v>
      </c>
      <c r="I278" s="70">
        <f t="shared" si="90"/>
        <v>0</v>
      </c>
      <c r="J278" s="70">
        <f t="shared" si="90"/>
        <v>262.21199999999999</v>
      </c>
      <c r="K278" s="70">
        <f t="shared" si="90"/>
        <v>0</v>
      </c>
      <c r="L278" s="70">
        <f t="shared" si="90"/>
        <v>0</v>
      </c>
      <c r="M278" s="70">
        <f t="shared" si="90"/>
        <v>0</v>
      </c>
      <c r="N278" s="70">
        <f t="shared" si="90"/>
        <v>0</v>
      </c>
    </row>
    <row r="279" spans="1:14" x14ac:dyDescent="0.25">
      <c r="A279" s="100"/>
      <c r="B279" s="101"/>
      <c r="C279" s="14" t="s">
        <v>10</v>
      </c>
      <c r="D279" s="71">
        <f t="shared" si="87"/>
        <v>0</v>
      </c>
      <c r="E279" s="72">
        <v>0</v>
      </c>
      <c r="F279" s="73">
        <v>0</v>
      </c>
      <c r="G279" s="73">
        <v>0</v>
      </c>
      <c r="H279" s="73">
        <v>0</v>
      </c>
      <c r="I279" s="72">
        <v>0</v>
      </c>
      <c r="J279" s="73">
        <v>0</v>
      </c>
      <c r="K279" s="72">
        <v>0</v>
      </c>
      <c r="L279" s="73">
        <v>0</v>
      </c>
      <c r="M279" s="71">
        <v>0</v>
      </c>
      <c r="N279" s="72">
        <v>0</v>
      </c>
    </row>
    <row r="280" spans="1:14" x14ac:dyDescent="0.25">
      <c r="A280" s="100"/>
      <c r="B280" s="101"/>
      <c r="C280" s="14" t="s">
        <v>11</v>
      </c>
      <c r="D280" s="71">
        <f t="shared" si="87"/>
        <v>0</v>
      </c>
      <c r="E280" s="72">
        <v>0</v>
      </c>
      <c r="F280" s="73">
        <f>'ПРИЛОЖ  2'!J111</f>
        <v>0</v>
      </c>
      <c r="G280" s="73">
        <v>0</v>
      </c>
      <c r="H280" s="73">
        <v>0</v>
      </c>
      <c r="I280" s="72">
        <v>0</v>
      </c>
      <c r="J280" s="73">
        <v>0</v>
      </c>
      <c r="K280" s="72">
        <v>0</v>
      </c>
      <c r="L280" s="73">
        <v>0</v>
      </c>
      <c r="M280" s="71">
        <v>0</v>
      </c>
      <c r="N280" s="72">
        <v>0</v>
      </c>
    </row>
    <row r="281" spans="1:14" x14ac:dyDescent="0.25">
      <c r="A281" s="100"/>
      <c r="B281" s="101"/>
      <c r="C281" s="14" t="s">
        <v>12</v>
      </c>
      <c r="D281" s="71">
        <f t="shared" si="87"/>
        <v>262.21199999999999</v>
      </c>
      <c r="E281" s="72">
        <f>'ПРИЛОЖ  2'!I121</f>
        <v>0</v>
      </c>
      <c r="F281" s="73">
        <f>'ПРИЛОЖ  2'!J102</f>
        <v>0</v>
      </c>
      <c r="G281" s="73">
        <f>'ПРИЛОЖ  2'!K102</f>
        <v>0</v>
      </c>
      <c r="H281" s="73">
        <v>0</v>
      </c>
      <c r="I281" s="72">
        <v>0</v>
      </c>
      <c r="J281" s="73">
        <f>'ПРИЛОЖ  2'!N64</f>
        <v>262.21199999999999</v>
      </c>
      <c r="K281" s="72">
        <f>'ПРИЛОЖ  2'!O98</f>
        <v>0</v>
      </c>
      <c r="L281" s="73">
        <f>'ПРИЛОЖ  2'!P98</f>
        <v>0</v>
      </c>
      <c r="M281" s="71">
        <f>'ПРИЛОЖ  2'!Q98</f>
        <v>0</v>
      </c>
      <c r="N281" s="72">
        <f>'ПРИЛОЖ  2'!R98</f>
        <v>0</v>
      </c>
    </row>
    <row r="282" spans="1:14" x14ac:dyDescent="0.25">
      <c r="A282" s="100"/>
      <c r="B282" s="101"/>
      <c r="C282" s="3" t="s">
        <v>13</v>
      </c>
      <c r="D282" s="71">
        <f t="shared" si="87"/>
        <v>0</v>
      </c>
      <c r="E282" s="72">
        <v>0</v>
      </c>
      <c r="F282" s="73">
        <v>0</v>
      </c>
      <c r="G282" s="73">
        <v>0</v>
      </c>
      <c r="H282" s="73">
        <v>0</v>
      </c>
      <c r="I282" s="72">
        <v>0</v>
      </c>
      <c r="J282" s="73">
        <v>0</v>
      </c>
      <c r="K282" s="72">
        <v>0</v>
      </c>
      <c r="L282" s="73">
        <v>0</v>
      </c>
      <c r="M282" s="71">
        <v>0</v>
      </c>
      <c r="N282" s="72">
        <v>0</v>
      </c>
    </row>
    <row r="283" spans="1:14" s="55" customFormat="1" x14ac:dyDescent="0.25">
      <c r="A283" s="102" t="s">
        <v>215</v>
      </c>
      <c r="B283" s="103" t="s">
        <v>221</v>
      </c>
      <c r="C283" s="52" t="s">
        <v>3</v>
      </c>
      <c r="D283" s="70">
        <f t="shared" si="87"/>
        <v>1488.9692399999999</v>
      </c>
      <c r="E283" s="70">
        <f t="shared" ref="E283:N283" si="91">SUM(E284:E287)</f>
        <v>0</v>
      </c>
      <c r="F283" s="70">
        <f t="shared" si="91"/>
        <v>0</v>
      </c>
      <c r="G283" s="70">
        <f t="shared" si="91"/>
        <v>0</v>
      </c>
      <c r="H283" s="70">
        <f t="shared" si="91"/>
        <v>0</v>
      </c>
      <c r="I283" s="70">
        <f t="shared" si="91"/>
        <v>0</v>
      </c>
      <c r="J283" s="70">
        <f t="shared" si="91"/>
        <v>0</v>
      </c>
      <c r="K283" s="70">
        <f t="shared" si="91"/>
        <v>0</v>
      </c>
      <c r="L283" s="70">
        <f t="shared" si="91"/>
        <v>545.74405999999999</v>
      </c>
      <c r="M283" s="70">
        <f t="shared" si="91"/>
        <v>100</v>
      </c>
      <c r="N283" s="70">
        <f t="shared" si="91"/>
        <v>843.22518000000002</v>
      </c>
    </row>
    <row r="284" spans="1:14" s="55" customFormat="1" x14ac:dyDescent="0.25">
      <c r="A284" s="102"/>
      <c r="B284" s="103"/>
      <c r="C284" s="54" t="s">
        <v>10</v>
      </c>
      <c r="D284" s="71">
        <f t="shared" si="87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v>0</v>
      </c>
      <c r="M284" s="71">
        <v>0</v>
      </c>
      <c r="N284" s="71">
        <v>0</v>
      </c>
    </row>
    <row r="285" spans="1:14" s="55" customFormat="1" x14ac:dyDescent="0.25">
      <c r="A285" s="102"/>
      <c r="B285" s="103"/>
      <c r="C285" s="54" t="s">
        <v>11</v>
      </c>
      <c r="D285" s="71">
        <f t="shared" si="87"/>
        <v>0</v>
      </c>
      <c r="E285" s="71">
        <v>0</v>
      </c>
      <c r="F285" s="71">
        <f>'ПРИЛОЖ  2'!J116</f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</row>
    <row r="286" spans="1:14" s="55" customFormat="1" x14ac:dyDescent="0.25">
      <c r="A286" s="102"/>
      <c r="B286" s="103"/>
      <c r="C286" s="54" t="s">
        <v>12</v>
      </c>
      <c r="D286" s="71">
        <f t="shared" si="87"/>
        <v>1488.9692399999999</v>
      </c>
      <c r="E286" s="71">
        <f>'ПРИЛОЖ  2'!I126</f>
        <v>0</v>
      </c>
      <c r="F286" s="71">
        <f>'ПРИЛОЖ  2'!J107</f>
        <v>0</v>
      </c>
      <c r="G286" s="71">
        <f>'ПРИЛОЖ  2'!K107</f>
        <v>0</v>
      </c>
      <c r="H286" s="71">
        <v>0</v>
      </c>
      <c r="I286" s="71">
        <v>0</v>
      </c>
      <c r="J286" s="71">
        <f>'ПРИЛОЖ  2'!N75</f>
        <v>0</v>
      </c>
      <c r="K286" s="71">
        <f>'ПРИЛОЖ  2'!O65</f>
        <v>0</v>
      </c>
      <c r="L286" s="71">
        <f>'ПРИЛОЖ  2'!P65</f>
        <v>545.74405999999999</v>
      </c>
      <c r="M286" s="71">
        <f>'ПРИЛОЖ  2'!Q65</f>
        <v>100</v>
      </c>
      <c r="N286" s="71">
        <f>'ПРИЛОЖ  2'!R65</f>
        <v>843.22518000000002</v>
      </c>
    </row>
    <row r="287" spans="1:14" s="55" customFormat="1" x14ac:dyDescent="0.25">
      <c r="A287" s="102"/>
      <c r="B287" s="103"/>
      <c r="C287" s="60" t="s">
        <v>13</v>
      </c>
      <c r="D287" s="71">
        <f t="shared" si="87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</row>
    <row r="288" spans="1:14" s="55" customFormat="1" x14ac:dyDescent="0.25">
      <c r="A288" s="102" t="s">
        <v>231</v>
      </c>
      <c r="B288" s="104" t="s">
        <v>232</v>
      </c>
      <c r="C288" s="52" t="s">
        <v>3</v>
      </c>
      <c r="D288" s="70">
        <f t="shared" si="87"/>
        <v>294.39999999999998</v>
      </c>
      <c r="E288" s="70">
        <f t="shared" ref="E288:N288" si="92">SUM(E289:E292)</f>
        <v>0</v>
      </c>
      <c r="F288" s="70">
        <f t="shared" si="92"/>
        <v>0</v>
      </c>
      <c r="G288" s="70">
        <f t="shared" si="92"/>
        <v>0</v>
      </c>
      <c r="H288" s="70">
        <f t="shared" si="92"/>
        <v>0</v>
      </c>
      <c r="I288" s="70">
        <f t="shared" si="92"/>
        <v>0</v>
      </c>
      <c r="J288" s="70">
        <f t="shared" si="92"/>
        <v>0</v>
      </c>
      <c r="K288" s="70">
        <f t="shared" si="92"/>
        <v>0</v>
      </c>
      <c r="L288" s="70">
        <f t="shared" si="92"/>
        <v>294.39999999999998</v>
      </c>
      <c r="M288" s="70">
        <f t="shared" si="92"/>
        <v>0</v>
      </c>
      <c r="N288" s="70">
        <f t="shared" si="92"/>
        <v>0</v>
      </c>
    </row>
    <row r="289" spans="1:14" s="55" customFormat="1" x14ac:dyDescent="0.25">
      <c r="A289" s="102"/>
      <c r="B289" s="105"/>
      <c r="C289" s="54" t="s">
        <v>10</v>
      </c>
      <c r="D289" s="71">
        <f t="shared" si="87"/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v>0</v>
      </c>
      <c r="L289" s="71">
        <v>0</v>
      </c>
      <c r="M289" s="71">
        <v>0</v>
      </c>
      <c r="N289" s="71">
        <v>0</v>
      </c>
    </row>
    <row r="290" spans="1:14" s="55" customFormat="1" x14ac:dyDescent="0.25">
      <c r="A290" s="102"/>
      <c r="B290" s="105"/>
      <c r="C290" s="54" t="s">
        <v>11</v>
      </c>
      <c r="D290" s="71">
        <f t="shared" si="87"/>
        <v>0</v>
      </c>
      <c r="E290" s="71">
        <v>0</v>
      </c>
      <c r="F290" s="71">
        <f>'ПРИЛОЖ  2'!J121</f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</row>
    <row r="291" spans="1:14" s="55" customFormat="1" x14ac:dyDescent="0.25">
      <c r="A291" s="102"/>
      <c r="B291" s="105"/>
      <c r="C291" s="54" t="s">
        <v>12</v>
      </c>
      <c r="D291" s="71">
        <f t="shared" si="87"/>
        <v>294.39999999999998</v>
      </c>
      <c r="E291" s="71">
        <f>'ПРИЛОЖ  2'!I66</f>
        <v>0</v>
      </c>
      <c r="F291" s="71">
        <f>'ПРИЛОЖ  2'!J66</f>
        <v>0</v>
      </c>
      <c r="G291" s="71">
        <f>'ПРИЛОЖ  2'!K66</f>
        <v>0</v>
      </c>
      <c r="H291" s="71">
        <f>'ПРИЛОЖ  2'!L66</f>
        <v>0</v>
      </c>
      <c r="I291" s="71">
        <f>'ПРИЛОЖ  2'!M66</f>
        <v>0</v>
      </c>
      <c r="J291" s="71">
        <f>'ПРИЛОЖ  2'!N66</f>
        <v>0</v>
      </c>
      <c r="K291" s="71">
        <f>'ПРИЛОЖ  2'!O66</f>
        <v>0</v>
      </c>
      <c r="L291" s="71">
        <f>'ПРИЛОЖ  2'!P66</f>
        <v>294.39999999999998</v>
      </c>
      <c r="M291" s="71">
        <f>'ПРИЛОЖ  2'!Q66</f>
        <v>0</v>
      </c>
      <c r="N291" s="71">
        <f>'ПРИЛОЖ  2'!R66</f>
        <v>0</v>
      </c>
    </row>
    <row r="292" spans="1:14" s="55" customFormat="1" x14ac:dyDescent="0.25">
      <c r="A292" s="102"/>
      <c r="B292" s="106"/>
      <c r="C292" s="60" t="s">
        <v>13</v>
      </c>
      <c r="D292" s="71">
        <f t="shared" si="87"/>
        <v>0</v>
      </c>
      <c r="E292" s="71"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</row>
    <row r="293" spans="1:14" s="55" customFormat="1" x14ac:dyDescent="0.25">
      <c r="A293" s="102" t="s">
        <v>235</v>
      </c>
      <c r="B293" s="104" t="s">
        <v>246</v>
      </c>
      <c r="C293" s="52" t="s">
        <v>3</v>
      </c>
      <c r="D293" s="70">
        <f t="shared" si="87"/>
        <v>193.67599999999999</v>
      </c>
      <c r="E293" s="70">
        <f t="shared" ref="E293:N293" si="93">SUM(E294:E297)</f>
        <v>0</v>
      </c>
      <c r="F293" s="70">
        <f t="shared" si="93"/>
        <v>0</v>
      </c>
      <c r="G293" s="70">
        <f t="shared" si="93"/>
        <v>0</v>
      </c>
      <c r="H293" s="70">
        <f t="shared" si="93"/>
        <v>0</v>
      </c>
      <c r="I293" s="70">
        <f t="shared" si="93"/>
        <v>0</v>
      </c>
      <c r="J293" s="70">
        <f t="shared" si="93"/>
        <v>0</v>
      </c>
      <c r="K293" s="70">
        <f t="shared" si="93"/>
        <v>0</v>
      </c>
      <c r="L293" s="70">
        <f t="shared" si="93"/>
        <v>0</v>
      </c>
      <c r="M293" s="70">
        <f t="shared" si="93"/>
        <v>193.67599999999999</v>
      </c>
      <c r="N293" s="70">
        <f t="shared" si="93"/>
        <v>0</v>
      </c>
    </row>
    <row r="294" spans="1:14" s="55" customFormat="1" x14ac:dyDescent="0.25">
      <c r="A294" s="102"/>
      <c r="B294" s="105"/>
      <c r="C294" s="54" t="s">
        <v>10</v>
      </c>
      <c r="D294" s="71">
        <f t="shared" si="87"/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</row>
    <row r="295" spans="1:14" s="55" customFormat="1" x14ac:dyDescent="0.25">
      <c r="A295" s="102"/>
      <c r="B295" s="105"/>
      <c r="C295" s="54" t="s">
        <v>11</v>
      </c>
      <c r="D295" s="71">
        <f t="shared" si="87"/>
        <v>0</v>
      </c>
      <c r="E295" s="71">
        <v>0</v>
      </c>
      <c r="F295" s="71">
        <f>'ПРИЛОЖ  2'!J126</f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</row>
    <row r="296" spans="1:14" s="55" customFormat="1" x14ac:dyDescent="0.25">
      <c r="A296" s="102"/>
      <c r="B296" s="105"/>
      <c r="C296" s="54" t="s">
        <v>12</v>
      </c>
      <c r="D296" s="71">
        <f t="shared" si="87"/>
        <v>193.67599999999999</v>
      </c>
      <c r="E296" s="71">
        <f>'ПРИЛОЖ  2'!I67</f>
        <v>0</v>
      </c>
      <c r="F296" s="71">
        <f>'ПРИЛОЖ  2'!J67</f>
        <v>0</v>
      </c>
      <c r="G296" s="71">
        <f>'ПРИЛОЖ  2'!K67</f>
        <v>0</v>
      </c>
      <c r="H296" s="71">
        <f>'ПРИЛОЖ  2'!L67</f>
        <v>0</v>
      </c>
      <c r="I296" s="71">
        <f>'ПРИЛОЖ  2'!M67</f>
        <v>0</v>
      </c>
      <c r="J296" s="71">
        <f>'ПРИЛОЖ  2'!N67</f>
        <v>0</v>
      </c>
      <c r="K296" s="71">
        <f>'ПРИЛОЖ  2'!O67</f>
        <v>0</v>
      </c>
      <c r="L296" s="71">
        <f>'ПРИЛОЖ  2'!P67</f>
        <v>0</v>
      </c>
      <c r="M296" s="71">
        <f>'ПРИЛОЖ  2'!Q67</f>
        <v>193.67599999999999</v>
      </c>
      <c r="N296" s="71">
        <f>'ПРИЛОЖ  2'!R67</f>
        <v>0</v>
      </c>
    </row>
    <row r="297" spans="1:14" s="55" customFormat="1" x14ac:dyDescent="0.25">
      <c r="A297" s="102"/>
      <c r="B297" s="106"/>
      <c r="C297" s="60" t="s">
        <v>13</v>
      </c>
      <c r="D297" s="71">
        <f t="shared" si="87"/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</row>
    <row r="298" spans="1:14" s="55" customFormat="1" x14ac:dyDescent="0.25">
      <c r="A298" s="114" t="s">
        <v>236</v>
      </c>
      <c r="B298" s="104" t="s">
        <v>240</v>
      </c>
      <c r="C298" s="52" t="s">
        <v>3</v>
      </c>
      <c r="D298" s="70">
        <f t="shared" si="87"/>
        <v>5098.7310299999999</v>
      </c>
      <c r="E298" s="70">
        <f t="shared" ref="E298:N298" si="94">SUM(E299:E302)</f>
        <v>0</v>
      </c>
      <c r="F298" s="70">
        <f t="shared" si="94"/>
        <v>0</v>
      </c>
      <c r="G298" s="70">
        <f t="shared" si="94"/>
        <v>0</v>
      </c>
      <c r="H298" s="70">
        <f t="shared" si="94"/>
        <v>0</v>
      </c>
      <c r="I298" s="70">
        <f t="shared" si="94"/>
        <v>0</v>
      </c>
      <c r="J298" s="70">
        <f t="shared" si="94"/>
        <v>0</v>
      </c>
      <c r="K298" s="70">
        <f t="shared" si="94"/>
        <v>0</v>
      </c>
      <c r="L298" s="70">
        <f t="shared" si="94"/>
        <v>0</v>
      </c>
      <c r="M298" s="70">
        <f t="shared" si="94"/>
        <v>3433.5329900000002</v>
      </c>
      <c r="N298" s="70">
        <f t="shared" si="94"/>
        <v>1665.19804</v>
      </c>
    </row>
    <row r="299" spans="1:14" s="55" customFormat="1" x14ac:dyDescent="0.25">
      <c r="A299" s="115"/>
      <c r="B299" s="105"/>
      <c r="C299" s="54" t="s">
        <v>10</v>
      </c>
      <c r="D299" s="71">
        <f t="shared" si="87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v>0</v>
      </c>
      <c r="L299" s="71">
        <v>0</v>
      </c>
      <c r="M299" s="71">
        <v>0</v>
      </c>
      <c r="N299" s="71">
        <v>0</v>
      </c>
    </row>
    <row r="300" spans="1:14" s="55" customFormat="1" x14ac:dyDescent="0.25">
      <c r="A300" s="115"/>
      <c r="B300" s="105"/>
      <c r="C300" s="54" t="s">
        <v>11</v>
      </c>
      <c r="D300" s="71">
        <f t="shared" si="87"/>
        <v>0</v>
      </c>
      <c r="E300" s="71">
        <v>0</v>
      </c>
      <c r="F300" s="71">
        <f>'ПРИЛОЖ  2'!J131</f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</row>
    <row r="301" spans="1:14" s="55" customFormat="1" x14ac:dyDescent="0.25">
      <c r="A301" s="115"/>
      <c r="B301" s="105"/>
      <c r="C301" s="54" t="s">
        <v>12</v>
      </c>
      <c r="D301" s="71">
        <f t="shared" si="87"/>
        <v>5098.7310299999999</v>
      </c>
      <c r="E301" s="71">
        <f>'ПРИЛОЖ  2'!I68</f>
        <v>0</v>
      </c>
      <c r="F301" s="71">
        <f>'ПРИЛОЖ  2'!J68</f>
        <v>0</v>
      </c>
      <c r="G301" s="71">
        <f>'ПРИЛОЖ  2'!K68</f>
        <v>0</v>
      </c>
      <c r="H301" s="71">
        <f>'ПРИЛОЖ  2'!L68</f>
        <v>0</v>
      </c>
      <c r="I301" s="71">
        <f>'ПРИЛОЖ  2'!M68</f>
        <v>0</v>
      </c>
      <c r="J301" s="71">
        <f>'ПРИЛОЖ  2'!N68</f>
        <v>0</v>
      </c>
      <c r="K301" s="71">
        <f>'ПРИЛОЖ  2'!O68</f>
        <v>0</v>
      </c>
      <c r="L301" s="71">
        <f>'ПРИЛОЖ  2'!P68</f>
        <v>0</v>
      </c>
      <c r="M301" s="71">
        <f>'ПРИЛОЖ  2'!Q68</f>
        <v>3433.5329900000002</v>
      </c>
      <c r="N301" s="71">
        <f>'ПРИЛОЖ  2'!R68</f>
        <v>1665.19804</v>
      </c>
    </row>
    <row r="302" spans="1:14" s="55" customFormat="1" x14ac:dyDescent="0.25">
      <c r="A302" s="116"/>
      <c r="B302" s="106"/>
      <c r="C302" s="60" t="s">
        <v>13</v>
      </c>
      <c r="D302" s="71">
        <f t="shared" si="87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</row>
    <row r="303" spans="1:14" s="55" customFormat="1" x14ac:dyDescent="0.25">
      <c r="A303" s="102" t="s">
        <v>239</v>
      </c>
      <c r="B303" s="104" t="s">
        <v>237</v>
      </c>
      <c r="C303" s="52" t="s">
        <v>3</v>
      </c>
      <c r="D303" s="70">
        <f t="shared" si="87"/>
        <v>47344.508690000002</v>
      </c>
      <c r="E303" s="70">
        <f t="shared" ref="E303:N303" si="95">SUM(E304:E307)</f>
        <v>0</v>
      </c>
      <c r="F303" s="70">
        <f t="shared" si="95"/>
        <v>0</v>
      </c>
      <c r="G303" s="70">
        <f t="shared" si="95"/>
        <v>0</v>
      </c>
      <c r="H303" s="70">
        <f t="shared" si="95"/>
        <v>0</v>
      </c>
      <c r="I303" s="70">
        <f t="shared" si="95"/>
        <v>0</v>
      </c>
      <c r="J303" s="70">
        <f t="shared" si="95"/>
        <v>262.21199999999999</v>
      </c>
      <c r="K303" s="70">
        <f t="shared" si="95"/>
        <v>0</v>
      </c>
      <c r="L303" s="70">
        <f t="shared" si="95"/>
        <v>0</v>
      </c>
      <c r="M303" s="70">
        <f t="shared" si="95"/>
        <v>21507</v>
      </c>
      <c r="N303" s="70">
        <f t="shared" si="95"/>
        <v>25575.296689999999</v>
      </c>
    </row>
    <row r="304" spans="1:14" s="55" customFormat="1" x14ac:dyDescent="0.25">
      <c r="A304" s="102"/>
      <c r="B304" s="105"/>
      <c r="C304" s="54" t="s">
        <v>10</v>
      </c>
      <c r="D304" s="71">
        <f t="shared" si="87"/>
        <v>0</v>
      </c>
      <c r="E304" s="71">
        <v>0</v>
      </c>
      <c r="F304" s="71">
        <v>0</v>
      </c>
      <c r="G304" s="71">
        <v>0</v>
      </c>
      <c r="H304" s="71">
        <v>0</v>
      </c>
      <c r="I304" s="71">
        <v>0</v>
      </c>
      <c r="J304" s="71">
        <v>0</v>
      </c>
      <c r="K304" s="71">
        <v>0</v>
      </c>
      <c r="L304" s="71">
        <v>0</v>
      </c>
      <c r="M304" s="71">
        <v>0</v>
      </c>
      <c r="N304" s="71">
        <v>0</v>
      </c>
    </row>
    <row r="305" spans="1:14" s="55" customFormat="1" x14ac:dyDescent="0.25">
      <c r="A305" s="102"/>
      <c r="B305" s="105"/>
      <c r="C305" s="54" t="s">
        <v>11</v>
      </c>
      <c r="D305" s="71">
        <f t="shared" si="87"/>
        <v>0</v>
      </c>
      <c r="E305" s="71">
        <v>0</v>
      </c>
      <c r="F305" s="71">
        <f>'ПРИЛОЖ  2'!J126</f>
        <v>0</v>
      </c>
      <c r="G305" s="71">
        <v>0</v>
      </c>
      <c r="H305" s="71">
        <v>0</v>
      </c>
      <c r="I305" s="71">
        <v>0</v>
      </c>
      <c r="J305" s="71">
        <v>0</v>
      </c>
      <c r="K305" s="71">
        <v>0</v>
      </c>
      <c r="L305" s="71">
        <v>0</v>
      </c>
      <c r="M305" s="71">
        <v>0</v>
      </c>
      <c r="N305" s="71">
        <v>0</v>
      </c>
    </row>
    <row r="306" spans="1:14" s="55" customFormat="1" x14ac:dyDescent="0.25">
      <c r="A306" s="102"/>
      <c r="B306" s="105"/>
      <c r="C306" s="54" t="s">
        <v>12</v>
      </c>
      <c r="D306" s="71">
        <f t="shared" si="87"/>
        <v>47344.508690000002</v>
      </c>
      <c r="E306" s="71">
        <f>'ПРИЛОЖ  2'!I64</f>
        <v>0</v>
      </c>
      <c r="F306" s="71">
        <f>'ПРИЛОЖ  2'!J64</f>
        <v>0</v>
      </c>
      <c r="G306" s="71">
        <f>'ПРИЛОЖ  2'!K64</f>
        <v>0</v>
      </c>
      <c r="H306" s="71">
        <f>'ПРИЛОЖ  2'!L64</f>
        <v>0</v>
      </c>
      <c r="I306" s="71">
        <f>'ПРИЛОЖ  2'!M64</f>
        <v>0</v>
      </c>
      <c r="J306" s="71">
        <f>'ПРИЛОЖ  2'!N64</f>
        <v>262.21199999999999</v>
      </c>
      <c r="K306" s="71">
        <f>'ПРИЛОЖ  2'!O64</f>
        <v>0</v>
      </c>
      <c r="L306" s="71">
        <f>'ПРИЛОЖ  2'!P64</f>
        <v>0</v>
      </c>
      <c r="M306" s="71">
        <f>'ПРИЛОЖ  2'!Q69</f>
        <v>21507</v>
      </c>
      <c r="N306" s="71">
        <f>'ПРИЛОЖ  2'!R69</f>
        <v>25575.296689999999</v>
      </c>
    </row>
    <row r="307" spans="1:14" s="55" customFormat="1" x14ac:dyDescent="0.25">
      <c r="A307" s="102"/>
      <c r="B307" s="106"/>
      <c r="C307" s="60" t="s">
        <v>13</v>
      </c>
      <c r="D307" s="71">
        <f t="shared" si="87"/>
        <v>0</v>
      </c>
      <c r="E307" s="71">
        <v>0</v>
      </c>
      <c r="F307" s="71">
        <v>0</v>
      </c>
      <c r="G307" s="71">
        <v>0</v>
      </c>
      <c r="H307" s="71">
        <v>0</v>
      </c>
      <c r="I307" s="71">
        <v>0</v>
      </c>
      <c r="J307" s="71">
        <v>0</v>
      </c>
      <c r="K307" s="71">
        <v>0</v>
      </c>
      <c r="L307" s="71">
        <v>0</v>
      </c>
      <c r="M307" s="71">
        <v>0</v>
      </c>
      <c r="N307" s="71">
        <v>0</v>
      </c>
    </row>
    <row r="308" spans="1:14" s="55" customFormat="1" x14ac:dyDescent="0.25">
      <c r="A308" s="107" t="s">
        <v>251</v>
      </c>
      <c r="B308" s="111" t="s">
        <v>249</v>
      </c>
      <c r="C308" s="56" t="s">
        <v>3</v>
      </c>
      <c r="D308" s="70">
        <f t="shared" si="87"/>
        <v>8900</v>
      </c>
      <c r="E308" s="70">
        <f t="shared" ref="E308:N308" si="96">SUM(E309:E312)</f>
        <v>0</v>
      </c>
      <c r="F308" s="70">
        <f t="shared" si="96"/>
        <v>0</v>
      </c>
      <c r="G308" s="70">
        <f t="shared" si="96"/>
        <v>0</v>
      </c>
      <c r="H308" s="70">
        <f t="shared" si="96"/>
        <v>0</v>
      </c>
      <c r="I308" s="70">
        <f t="shared" si="96"/>
        <v>0</v>
      </c>
      <c r="J308" s="70">
        <f t="shared" si="96"/>
        <v>0</v>
      </c>
      <c r="K308" s="70">
        <f t="shared" si="96"/>
        <v>0</v>
      </c>
      <c r="L308" s="70">
        <f t="shared" si="96"/>
        <v>0</v>
      </c>
      <c r="M308" s="70">
        <f t="shared" si="96"/>
        <v>0</v>
      </c>
      <c r="N308" s="70">
        <f t="shared" si="96"/>
        <v>8900</v>
      </c>
    </row>
    <row r="309" spans="1:14" s="55" customFormat="1" x14ac:dyDescent="0.25">
      <c r="A309" s="107"/>
      <c r="B309" s="112"/>
      <c r="C309" s="57" t="s">
        <v>10</v>
      </c>
      <c r="D309" s="71">
        <f t="shared" si="87"/>
        <v>0</v>
      </c>
      <c r="E309" s="71">
        <v>0</v>
      </c>
      <c r="F309" s="71">
        <v>0</v>
      </c>
      <c r="G309" s="71">
        <v>0</v>
      </c>
      <c r="H309" s="71">
        <v>0</v>
      </c>
      <c r="I309" s="71">
        <v>0</v>
      </c>
      <c r="J309" s="71">
        <v>0</v>
      </c>
      <c r="K309" s="71">
        <v>0</v>
      </c>
      <c r="L309" s="71">
        <v>0</v>
      </c>
      <c r="M309" s="71">
        <v>0</v>
      </c>
      <c r="N309" s="71">
        <v>0</v>
      </c>
    </row>
    <row r="310" spans="1:14" s="55" customFormat="1" x14ac:dyDescent="0.25">
      <c r="A310" s="107"/>
      <c r="B310" s="112"/>
      <c r="C310" s="57" t="s">
        <v>11</v>
      </c>
      <c r="D310" s="71">
        <f t="shared" si="87"/>
        <v>0</v>
      </c>
      <c r="E310" s="71">
        <v>0</v>
      </c>
      <c r="F310" s="71">
        <v>0</v>
      </c>
      <c r="G310" s="71">
        <v>0</v>
      </c>
      <c r="H310" s="71">
        <v>0</v>
      </c>
      <c r="I310" s="71">
        <v>0</v>
      </c>
      <c r="J310" s="71">
        <v>0</v>
      </c>
      <c r="K310" s="71">
        <v>0</v>
      </c>
      <c r="L310" s="71">
        <v>0</v>
      </c>
      <c r="M310" s="71">
        <v>0</v>
      </c>
      <c r="N310" s="71">
        <v>0</v>
      </c>
    </row>
    <row r="311" spans="1:14" s="55" customFormat="1" x14ac:dyDescent="0.25">
      <c r="A311" s="107"/>
      <c r="B311" s="112"/>
      <c r="C311" s="57" t="s">
        <v>12</v>
      </c>
      <c r="D311" s="71">
        <f t="shared" si="87"/>
        <v>8900</v>
      </c>
      <c r="E311" s="71">
        <v>0</v>
      </c>
      <c r="F311" s="71">
        <v>0</v>
      </c>
      <c r="G311" s="71">
        <v>0</v>
      </c>
      <c r="H311" s="71">
        <v>0</v>
      </c>
      <c r="I311" s="71">
        <v>0</v>
      </c>
      <c r="J311" s="71">
        <v>0</v>
      </c>
      <c r="K311" s="72">
        <v>0</v>
      </c>
      <c r="L311" s="72">
        <v>0</v>
      </c>
      <c r="M311" s="72">
        <f>'ПРИЛОЖ  2'!Q70</f>
        <v>0</v>
      </c>
      <c r="N311" s="72">
        <f>'ПРИЛОЖ  2'!R70</f>
        <v>8900</v>
      </c>
    </row>
    <row r="312" spans="1:14" s="55" customFormat="1" x14ac:dyDescent="0.25">
      <c r="A312" s="107"/>
      <c r="B312" s="113"/>
      <c r="C312" s="57" t="s">
        <v>13</v>
      </c>
      <c r="D312" s="71">
        <f t="shared" si="87"/>
        <v>0</v>
      </c>
      <c r="E312" s="71">
        <v>0</v>
      </c>
      <c r="F312" s="71">
        <v>0</v>
      </c>
      <c r="G312" s="71">
        <v>0</v>
      </c>
      <c r="H312" s="71">
        <v>0</v>
      </c>
      <c r="I312" s="71">
        <v>0</v>
      </c>
      <c r="J312" s="71">
        <v>0</v>
      </c>
      <c r="K312" s="71">
        <v>0</v>
      </c>
      <c r="L312" s="71">
        <v>0</v>
      </c>
      <c r="M312" s="71">
        <v>0</v>
      </c>
      <c r="N312" s="71">
        <v>0</v>
      </c>
    </row>
    <row r="313" spans="1:14" s="55" customFormat="1" x14ac:dyDescent="0.25">
      <c r="A313" s="107" t="s">
        <v>252</v>
      </c>
      <c r="B313" s="111" t="s">
        <v>255</v>
      </c>
      <c r="C313" s="56" t="s">
        <v>3</v>
      </c>
      <c r="D313" s="70">
        <f t="shared" si="87"/>
        <v>400</v>
      </c>
      <c r="E313" s="70">
        <f t="shared" ref="E313:N313" si="97">SUM(E314:E317)</f>
        <v>0</v>
      </c>
      <c r="F313" s="70">
        <f t="shared" si="97"/>
        <v>0</v>
      </c>
      <c r="G313" s="70">
        <f t="shared" si="97"/>
        <v>0</v>
      </c>
      <c r="H313" s="70">
        <f t="shared" si="97"/>
        <v>0</v>
      </c>
      <c r="I313" s="70">
        <f t="shared" si="97"/>
        <v>0</v>
      </c>
      <c r="J313" s="70">
        <f t="shared" si="97"/>
        <v>0</v>
      </c>
      <c r="K313" s="70">
        <f t="shared" si="97"/>
        <v>0</v>
      </c>
      <c r="L313" s="70">
        <f t="shared" si="97"/>
        <v>0</v>
      </c>
      <c r="M313" s="70">
        <f t="shared" si="97"/>
        <v>0</v>
      </c>
      <c r="N313" s="70">
        <f t="shared" si="97"/>
        <v>400</v>
      </c>
    </row>
    <row r="314" spans="1:14" s="55" customFormat="1" x14ac:dyDescent="0.25">
      <c r="A314" s="107"/>
      <c r="B314" s="112"/>
      <c r="C314" s="57" t="s">
        <v>10</v>
      </c>
      <c r="D314" s="71">
        <f t="shared" si="87"/>
        <v>0</v>
      </c>
      <c r="E314" s="71">
        <v>0</v>
      </c>
      <c r="F314" s="71">
        <v>0</v>
      </c>
      <c r="G314" s="71">
        <v>0</v>
      </c>
      <c r="H314" s="71">
        <v>0</v>
      </c>
      <c r="I314" s="71">
        <v>0</v>
      </c>
      <c r="J314" s="71">
        <v>0</v>
      </c>
      <c r="K314" s="71">
        <v>0</v>
      </c>
      <c r="L314" s="71">
        <v>0</v>
      </c>
      <c r="M314" s="71">
        <v>0</v>
      </c>
      <c r="N314" s="71">
        <v>0</v>
      </c>
    </row>
    <row r="315" spans="1:14" s="55" customFormat="1" x14ac:dyDescent="0.25">
      <c r="A315" s="107"/>
      <c r="B315" s="112"/>
      <c r="C315" s="57" t="s">
        <v>11</v>
      </c>
      <c r="D315" s="71">
        <f t="shared" si="87"/>
        <v>0</v>
      </c>
      <c r="E315" s="71">
        <v>0</v>
      </c>
      <c r="F315" s="71">
        <v>0</v>
      </c>
      <c r="G315" s="71">
        <v>0</v>
      </c>
      <c r="H315" s="71">
        <v>0</v>
      </c>
      <c r="I315" s="71">
        <v>0</v>
      </c>
      <c r="J315" s="71">
        <v>0</v>
      </c>
      <c r="K315" s="71">
        <v>0</v>
      </c>
      <c r="L315" s="71">
        <v>0</v>
      </c>
      <c r="M315" s="71">
        <v>0</v>
      </c>
      <c r="N315" s="71">
        <v>0</v>
      </c>
    </row>
    <row r="316" spans="1:14" s="55" customFormat="1" x14ac:dyDescent="0.25">
      <c r="A316" s="107"/>
      <c r="B316" s="112"/>
      <c r="C316" s="57" t="s">
        <v>12</v>
      </c>
      <c r="D316" s="71">
        <f t="shared" si="87"/>
        <v>400</v>
      </c>
      <c r="E316" s="71">
        <v>0</v>
      </c>
      <c r="F316" s="71">
        <v>0</v>
      </c>
      <c r="G316" s="71">
        <v>0</v>
      </c>
      <c r="H316" s="71">
        <v>0</v>
      </c>
      <c r="I316" s="71">
        <v>0</v>
      </c>
      <c r="J316" s="71">
        <v>0</v>
      </c>
      <c r="K316" s="72">
        <v>0</v>
      </c>
      <c r="L316" s="72">
        <v>0</v>
      </c>
      <c r="M316" s="72">
        <f>'ПРИЛОЖ  2'!Q71</f>
        <v>0</v>
      </c>
      <c r="N316" s="72">
        <f>'ПРИЛОЖ  2'!R71</f>
        <v>400</v>
      </c>
    </row>
    <row r="317" spans="1:14" s="55" customFormat="1" x14ac:dyDescent="0.25">
      <c r="A317" s="107"/>
      <c r="B317" s="113"/>
      <c r="C317" s="57" t="s">
        <v>13</v>
      </c>
      <c r="D317" s="71">
        <f t="shared" si="87"/>
        <v>0</v>
      </c>
      <c r="E317" s="71">
        <v>0</v>
      </c>
      <c r="F317" s="71">
        <v>0</v>
      </c>
      <c r="G317" s="71">
        <v>0</v>
      </c>
      <c r="H317" s="71">
        <v>0</v>
      </c>
      <c r="I317" s="71">
        <v>0</v>
      </c>
      <c r="J317" s="71">
        <v>0</v>
      </c>
      <c r="K317" s="71">
        <v>0</v>
      </c>
      <c r="L317" s="71">
        <v>0</v>
      </c>
      <c r="M317" s="71">
        <v>0</v>
      </c>
      <c r="N317" s="71">
        <v>0</v>
      </c>
    </row>
    <row r="318" spans="1:14" ht="39" x14ac:dyDescent="0.25">
      <c r="A318" s="88" t="s">
        <v>139</v>
      </c>
      <c r="B318" s="89" t="s">
        <v>176</v>
      </c>
      <c r="C318" s="89"/>
      <c r="D318" s="90">
        <f>D324+D319</f>
        <v>65771.58</v>
      </c>
      <c r="E318" s="90">
        <f>E324</f>
        <v>0</v>
      </c>
      <c r="F318" s="90">
        <f>F324</f>
        <v>0</v>
      </c>
      <c r="G318" s="90">
        <f>G324</f>
        <v>0</v>
      </c>
      <c r="H318" s="90">
        <f>H324</f>
        <v>0</v>
      </c>
      <c r="I318" s="90">
        <f>I319</f>
        <v>53071.58</v>
      </c>
      <c r="J318" s="90">
        <f>J324</f>
        <v>12700</v>
      </c>
      <c r="K318" s="90">
        <f>K324</f>
        <v>0</v>
      </c>
      <c r="L318" s="90">
        <f t="shared" ref="L318:N318" si="98">L319+L324</f>
        <v>0</v>
      </c>
      <c r="M318" s="90">
        <f t="shared" si="98"/>
        <v>0</v>
      </c>
      <c r="N318" s="90">
        <f t="shared" si="98"/>
        <v>0</v>
      </c>
    </row>
    <row r="319" spans="1:14" x14ac:dyDescent="0.25">
      <c r="A319" s="100" t="s">
        <v>140</v>
      </c>
      <c r="B319" s="101" t="s">
        <v>199</v>
      </c>
      <c r="C319" s="5" t="s">
        <v>3</v>
      </c>
      <c r="D319" s="70">
        <f t="shared" ref="D319:D328" si="99">SUM(E319:N319)</f>
        <v>53071.58</v>
      </c>
      <c r="E319" s="74">
        <f>SUM(E320:E323)</f>
        <v>0</v>
      </c>
      <c r="F319" s="75">
        <f t="shared" ref="F319:N319" si="100">SUM(F320:F323)</f>
        <v>0</v>
      </c>
      <c r="G319" s="75">
        <f t="shared" si="100"/>
        <v>0</v>
      </c>
      <c r="H319" s="75">
        <f t="shared" si="100"/>
        <v>0</v>
      </c>
      <c r="I319" s="75">
        <f t="shared" si="100"/>
        <v>53071.58</v>
      </c>
      <c r="J319" s="75">
        <f t="shared" si="100"/>
        <v>0</v>
      </c>
      <c r="K319" s="74">
        <f t="shared" si="100"/>
        <v>0</v>
      </c>
      <c r="L319" s="75">
        <f t="shared" si="100"/>
        <v>0</v>
      </c>
      <c r="M319" s="75">
        <f t="shared" si="100"/>
        <v>0</v>
      </c>
      <c r="N319" s="75">
        <f t="shared" si="100"/>
        <v>0</v>
      </c>
    </row>
    <row r="320" spans="1:14" x14ac:dyDescent="0.25">
      <c r="A320" s="100"/>
      <c r="B320" s="101"/>
      <c r="C320" s="14" t="s">
        <v>10</v>
      </c>
      <c r="D320" s="71">
        <f t="shared" si="99"/>
        <v>0</v>
      </c>
      <c r="E320" s="72">
        <v>0</v>
      </c>
      <c r="F320" s="73">
        <v>0</v>
      </c>
      <c r="G320" s="73">
        <v>0</v>
      </c>
      <c r="H320" s="73">
        <v>0</v>
      </c>
      <c r="I320" s="72">
        <v>0</v>
      </c>
      <c r="J320" s="73">
        <v>0</v>
      </c>
      <c r="K320" s="72">
        <v>0</v>
      </c>
      <c r="L320" s="73">
        <v>0</v>
      </c>
      <c r="M320" s="72">
        <v>0</v>
      </c>
      <c r="N320" s="72">
        <v>0</v>
      </c>
    </row>
    <row r="321" spans="1:14" x14ac:dyDescent="0.25">
      <c r="A321" s="100"/>
      <c r="B321" s="101"/>
      <c r="C321" s="14" t="s">
        <v>11</v>
      </c>
      <c r="D321" s="71">
        <f t="shared" si="99"/>
        <v>50418</v>
      </c>
      <c r="E321" s="72">
        <v>0</v>
      </c>
      <c r="F321" s="73">
        <v>0</v>
      </c>
      <c r="G321" s="73">
        <v>0</v>
      </c>
      <c r="H321" s="73">
        <v>0</v>
      </c>
      <c r="I321" s="72">
        <v>50418</v>
      </c>
      <c r="J321" s="73">
        <v>0</v>
      </c>
      <c r="K321" s="72">
        <v>0</v>
      </c>
      <c r="L321" s="73">
        <v>0</v>
      </c>
      <c r="M321" s="72">
        <v>0</v>
      </c>
      <c r="N321" s="72">
        <v>0</v>
      </c>
    </row>
    <row r="322" spans="1:14" x14ac:dyDescent="0.25">
      <c r="A322" s="100"/>
      <c r="B322" s="101"/>
      <c r="C322" s="14" t="s">
        <v>12</v>
      </c>
      <c r="D322" s="71">
        <f t="shared" si="99"/>
        <v>2653.58</v>
      </c>
      <c r="E322" s="72">
        <v>0</v>
      </c>
      <c r="F322" s="73">
        <v>0</v>
      </c>
      <c r="G322" s="73">
        <v>0</v>
      </c>
      <c r="H322" s="73">
        <v>0</v>
      </c>
      <c r="I322" s="72">
        <v>2653.58</v>
      </c>
      <c r="J322" s="73">
        <v>0</v>
      </c>
      <c r="K322" s="72">
        <v>0</v>
      </c>
      <c r="L322" s="73">
        <v>0</v>
      </c>
      <c r="M322" s="72">
        <v>0</v>
      </c>
      <c r="N322" s="72">
        <v>0</v>
      </c>
    </row>
    <row r="323" spans="1:14" x14ac:dyDescent="0.25">
      <c r="A323" s="100"/>
      <c r="B323" s="101"/>
      <c r="C323" s="14" t="s">
        <v>13</v>
      </c>
      <c r="D323" s="71">
        <f t="shared" si="99"/>
        <v>0</v>
      </c>
      <c r="E323" s="72">
        <v>0</v>
      </c>
      <c r="F323" s="73">
        <v>0</v>
      </c>
      <c r="G323" s="73">
        <v>0</v>
      </c>
      <c r="H323" s="73">
        <v>0</v>
      </c>
      <c r="I323" s="72">
        <v>0</v>
      </c>
      <c r="J323" s="73">
        <v>0</v>
      </c>
      <c r="K323" s="72">
        <v>0</v>
      </c>
      <c r="L323" s="73">
        <v>0</v>
      </c>
      <c r="M323" s="72">
        <v>0</v>
      </c>
      <c r="N323" s="72">
        <v>0</v>
      </c>
    </row>
    <row r="324" spans="1:14" x14ac:dyDescent="0.25">
      <c r="A324" s="100" t="s">
        <v>200</v>
      </c>
      <c r="B324" s="101" t="s">
        <v>207</v>
      </c>
      <c r="C324" s="5" t="s">
        <v>3</v>
      </c>
      <c r="D324" s="70">
        <f t="shared" si="99"/>
        <v>12700</v>
      </c>
      <c r="E324" s="74">
        <f t="shared" ref="E324:N324" si="101">SUM(E325:E328)</f>
        <v>0</v>
      </c>
      <c r="F324" s="75">
        <f t="shared" si="101"/>
        <v>0</v>
      </c>
      <c r="G324" s="75">
        <f t="shared" si="101"/>
        <v>0</v>
      </c>
      <c r="H324" s="75">
        <f t="shared" si="101"/>
        <v>0</v>
      </c>
      <c r="I324" s="75">
        <f t="shared" si="101"/>
        <v>0</v>
      </c>
      <c r="J324" s="75">
        <f t="shared" si="101"/>
        <v>12700</v>
      </c>
      <c r="K324" s="74">
        <f t="shared" si="101"/>
        <v>0</v>
      </c>
      <c r="L324" s="75">
        <f t="shared" si="101"/>
        <v>0</v>
      </c>
      <c r="M324" s="75">
        <f t="shared" si="101"/>
        <v>0</v>
      </c>
      <c r="N324" s="75">
        <f t="shared" si="101"/>
        <v>0</v>
      </c>
    </row>
    <row r="325" spans="1:14" x14ac:dyDescent="0.25">
      <c r="A325" s="100"/>
      <c r="B325" s="101"/>
      <c r="C325" s="14" t="s">
        <v>10</v>
      </c>
      <c r="D325" s="71">
        <f t="shared" si="99"/>
        <v>0</v>
      </c>
      <c r="E325" s="72">
        <v>0</v>
      </c>
      <c r="F325" s="73">
        <v>0</v>
      </c>
      <c r="G325" s="73">
        <v>0</v>
      </c>
      <c r="H325" s="73">
        <v>0</v>
      </c>
      <c r="I325" s="72">
        <v>0</v>
      </c>
      <c r="J325" s="73">
        <v>0</v>
      </c>
      <c r="K325" s="72">
        <v>0</v>
      </c>
      <c r="L325" s="73">
        <v>0</v>
      </c>
      <c r="M325" s="72">
        <v>0</v>
      </c>
      <c r="N325" s="72">
        <v>0</v>
      </c>
    </row>
    <row r="326" spans="1:14" x14ac:dyDescent="0.25">
      <c r="A326" s="100"/>
      <c r="B326" s="101"/>
      <c r="C326" s="14" t="s">
        <v>11</v>
      </c>
      <c r="D326" s="71">
        <f t="shared" si="99"/>
        <v>12065</v>
      </c>
      <c r="E326" s="72">
        <v>0</v>
      </c>
      <c r="F326" s="73">
        <v>0</v>
      </c>
      <c r="G326" s="73">
        <v>0</v>
      </c>
      <c r="H326" s="73">
        <v>0</v>
      </c>
      <c r="I326" s="72">
        <v>0</v>
      </c>
      <c r="J326" s="73">
        <v>12065</v>
      </c>
      <c r="K326" s="72">
        <v>0</v>
      </c>
      <c r="L326" s="73">
        <v>0</v>
      </c>
      <c r="M326" s="72">
        <v>0</v>
      </c>
      <c r="N326" s="72">
        <v>0</v>
      </c>
    </row>
    <row r="327" spans="1:14" x14ac:dyDescent="0.25">
      <c r="A327" s="100"/>
      <c r="B327" s="101"/>
      <c r="C327" s="14" t="s">
        <v>12</v>
      </c>
      <c r="D327" s="71">
        <f t="shared" si="99"/>
        <v>635</v>
      </c>
      <c r="E327" s="72">
        <f>'ПРИЛОЖ  2'!I129</f>
        <v>0</v>
      </c>
      <c r="F327" s="73">
        <f>'ПРИЛОЖ  2'!J129</f>
        <v>0</v>
      </c>
      <c r="G327" s="73">
        <f>'ПРИЛОЖ  2'!K129</f>
        <v>0</v>
      </c>
      <c r="H327" s="73">
        <f>'ПРИЛОЖ  2'!L129</f>
        <v>0</v>
      </c>
      <c r="I327" s="72">
        <v>0</v>
      </c>
      <c r="J327" s="73">
        <v>635</v>
      </c>
      <c r="K327" s="72">
        <f>'ПРИЛОЖ  2'!O129</f>
        <v>0</v>
      </c>
      <c r="L327" s="73">
        <f>'ПРИЛОЖ  2'!P129</f>
        <v>0</v>
      </c>
      <c r="M327" s="72">
        <f>'ПРИЛОЖ  2'!Q129</f>
        <v>0</v>
      </c>
      <c r="N327" s="72">
        <f>'ПРИЛОЖ  2'!R129</f>
        <v>0</v>
      </c>
    </row>
    <row r="328" spans="1:14" x14ac:dyDescent="0.25">
      <c r="A328" s="100"/>
      <c r="B328" s="101"/>
      <c r="C328" s="14" t="s">
        <v>13</v>
      </c>
      <c r="D328" s="71">
        <f t="shared" si="99"/>
        <v>0</v>
      </c>
      <c r="E328" s="72">
        <v>0</v>
      </c>
      <c r="F328" s="73">
        <v>0</v>
      </c>
      <c r="G328" s="73">
        <v>0</v>
      </c>
      <c r="H328" s="73">
        <v>0</v>
      </c>
      <c r="I328" s="72">
        <v>0</v>
      </c>
      <c r="J328" s="73">
        <v>0</v>
      </c>
      <c r="K328" s="72">
        <v>0</v>
      </c>
      <c r="L328" s="73">
        <v>0</v>
      </c>
      <c r="M328" s="72">
        <v>0</v>
      </c>
      <c r="N328" s="72">
        <v>0</v>
      </c>
    </row>
    <row r="329" spans="1:14" x14ac:dyDescent="0.25">
      <c r="C329" s="2"/>
      <c r="J329" s="68"/>
      <c r="K329" s="68"/>
      <c r="L329" s="68"/>
    </row>
    <row r="330" spans="1:14" x14ac:dyDescent="0.25">
      <c r="C330" s="2"/>
      <c r="J330" s="68"/>
      <c r="K330" s="68"/>
      <c r="L330" s="68"/>
    </row>
    <row r="331" spans="1:14" x14ac:dyDescent="0.25">
      <c r="C331" s="2"/>
      <c r="J331" s="68"/>
      <c r="K331" s="68"/>
      <c r="L331" s="68"/>
    </row>
    <row r="332" spans="1:14" x14ac:dyDescent="0.25">
      <c r="C332" s="2"/>
      <c r="J332" s="68"/>
      <c r="K332" s="68"/>
      <c r="L332" s="68"/>
    </row>
    <row r="333" spans="1:14" x14ac:dyDescent="0.25">
      <c r="C333" s="2"/>
      <c r="J333" s="68"/>
      <c r="K333" s="68"/>
      <c r="L333" s="68"/>
    </row>
    <row r="334" spans="1:14" x14ac:dyDescent="0.25">
      <c r="C334" s="2"/>
      <c r="J334" s="68"/>
      <c r="K334" s="68"/>
      <c r="L334" s="68"/>
    </row>
    <row r="335" spans="1:14" x14ac:dyDescent="0.25">
      <c r="C335" s="2"/>
      <c r="J335" s="68"/>
      <c r="K335" s="68"/>
      <c r="L335" s="68"/>
    </row>
    <row r="336" spans="1:14" x14ac:dyDescent="0.25">
      <c r="C336" s="2"/>
      <c r="J336" s="68"/>
      <c r="K336" s="68"/>
      <c r="L336" s="68"/>
    </row>
    <row r="337" spans="3:12" x14ac:dyDescent="0.25">
      <c r="C337" s="2"/>
      <c r="J337" s="68"/>
      <c r="K337" s="68"/>
      <c r="L337" s="68"/>
    </row>
    <row r="338" spans="3:12" x14ac:dyDescent="0.25">
      <c r="C338" s="2"/>
      <c r="J338" s="68"/>
      <c r="K338" s="68"/>
      <c r="L338" s="68"/>
    </row>
    <row r="339" spans="3:12" x14ac:dyDescent="0.25">
      <c r="C339" s="2"/>
      <c r="J339" s="68"/>
      <c r="K339" s="68"/>
      <c r="L339" s="68"/>
    </row>
    <row r="340" spans="3:12" x14ac:dyDescent="0.25">
      <c r="C340" s="2"/>
      <c r="J340" s="68"/>
      <c r="K340" s="68"/>
      <c r="L340" s="68"/>
    </row>
    <row r="341" spans="3:12" x14ac:dyDescent="0.25">
      <c r="C341" s="2"/>
      <c r="J341" s="68"/>
      <c r="K341" s="68"/>
      <c r="L341" s="68"/>
    </row>
    <row r="342" spans="3:12" x14ac:dyDescent="0.25">
      <c r="C342" s="2"/>
      <c r="J342" s="68"/>
      <c r="K342" s="68"/>
      <c r="L342" s="68"/>
    </row>
    <row r="343" spans="3:12" x14ac:dyDescent="0.25">
      <c r="C343" s="2"/>
      <c r="J343" s="68"/>
      <c r="K343" s="68"/>
      <c r="L343" s="68"/>
    </row>
    <row r="344" spans="3:12" x14ac:dyDescent="0.25">
      <c r="C344" s="2"/>
      <c r="J344" s="68"/>
      <c r="K344" s="68"/>
      <c r="L344" s="68"/>
    </row>
    <row r="345" spans="3:12" x14ac:dyDescent="0.25">
      <c r="C345" s="2"/>
      <c r="J345" s="68"/>
      <c r="K345" s="68"/>
      <c r="L345" s="68"/>
    </row>
    <row r="346" spans="3:12" x14ac:dyDescent="0.25">
      <c r="C346" s="2"/>
      <c r="J346" s="68"/>
      <c r="K346" s="68"/>
      <c r="L346" s="68"/>
    </row>
    <row r="347" spans="3:12" x14ac:dyDescent="0.25">
      <c r="C347" s="2"/>
      <c r="J347" s="68"/>
      <c r="K347" s="68"/>
      <c r="L347" s="68"/>
    </row>
    <row r="348" spans="3:12" x14ac:dyDescent="0.25">
      <c r="C348" s="2"/>
      <c r="J348" s="68"/>
      <c r="K348" s="68"/>
      <c r="L348" s="68"/>
    </row>
    <row r="349" spans="3:12" x14ac:dyDescent="0.25">
      <c r="C349" s="2"/>
      <c r="J349" s="68"/>
      <c r="K349" s="68"/>
      <c r="L349" s="68"/>
    </row>
    <row r="350" spans="3:12" x14ac:dyDescent="0.25">
      <c r="C350" s="2"/>
      <c r="J350" s="68"/>
      <c r="K350" s="68"/>
      <c r="L350" s="68"/>
    </row>
    <row r="351" spans="3:12" x14ac:dyDescent="0.25">
      <c r="C351" s="2"/>
      <c r="J351" s="68"/>
      <c r="K351" s="68"/>
      <c r="L351" s="68"/>
    </row>
    <row r="352" spans="3:12" x14ac:dyDescent="0.25">
      <c r="C352" s="2"/>
      <c r="J352" s="68"/>
      <c r="K352" s="68"/>
      <c r="L352" s="68"/>
    </row>
    <row r="353" spans="3:12" x14ac:dyDescent="0.25">
      <c r="C353" s="2"/>
      <c r="J353" s="68"/>
      <c r="K353" s="68"/>
      <c r="L353" s="68"/>
    </row>
    <row r="354" spans="3:12" x14ac:dyDescent="0.25">
      <c r="C354" s="2"/>
      <c r="J354" s="68"/>
      <c r="K354" s="68"/>
      <c r="L354" s="68"/>
    </row>
    <row r="355" spans="3:12" x14ac:dyDescent="0.25">
      <c r="C355" s="2"/>
      <c r="J355" s="68"/>
      <c r="K355" s="68"/>
      <c r="L355" s="68"/>
    </row>
    <row r="356" spans="3:12" x14ac:dyDescent="0.25">
      <c r="C356" s="2"/>
      <c r="J356" s="68"/>
      <c r="K356" s="68"/>
      <c r="L356" s="68"/>
    </row>
    <row r="357" spans="3:12" x14ac:dyDescent="0.25">
      <c r="C357" s="2"/>
      <c r="J357" s="68"/>
      <c r="K357" s="68"/>
      <c r="L357" s="68"/>
    </row>
    <row r="358" spans="3:12" x14ac:dyDescent="0.25">
      <c r="C358" s="2"/>
      <c r="J358" s="68"/>
      <c r="K358" s="68"/>
      <c r="L358" s="68"/>
    </row>
    <row r="359" spans="3:12" x14ac:dyDescent="0.25">
      <c r="C359" s="2"/>
      <c r="J359" s="68"/>
      <c r="K359" s="68"/>
      <c r="L359" s="68"/>
    </row>
    <row r="360" spans="3:12" x14ac:dyDescent="0.25">
      <c r="C360" s="2"/>
      <c r="J360" s="68"/>
      <c r="K360" s="68"/>
      <c r="L360" s="68"/>
    </row>
    <row r="361" spans="3:12" x14ac:dyDescent="0.25">
      <c r="C361" s="2"/>
      <c r="J361" s="68"/>
      <c r="K361" s="68"/>
      <c r="L361" s="68"/>
    </row>
    <row r="362" spans="3:12" x14ac:dyDescent="0.25">
      <c r="C362" s="2"/>
      <c r="J362" s="68"/>
      <c r="K362" s="68"/>
      <c r="L362" s="68"/>
    </row>
    <row r="363" spans="3:12" x14ac:dyDescent="0.25">
      <c r="C363" s="2"/>
      <c r="J363" s="68"/>
      <c r="K363" s="68"/>
      <c r="L363" s="68"/>
    </row>
    <row r="364" spans="3:12" x14ac:dyDescent="0.25">
      <c r="C364" s="2"/>
      <c r="J364" s="68"/>
      <c r="K364" s="68"/>
      <c r="L364" s="68"/>
    </row>
    <row r="365" spans="3:12" x14ac:dyDescent="0.25">
      <c r="C365" s="2"/>
      <c r="J365" s="68"/>
      <c r="K365" s="68"/>
      <c r="L365" s="68"/>
    </row>
    <row r="366" spans="3:12" x14ac:dyDescent="0.25">
      <c r="C366" s="2"/>
      <c r="J366" s="68"/>
      <c r="K366" s="68"/>
      <c r="L366" s="68"/>
    </row>
    <row r="367" spans="3:12" x14ac:dyDescent="0.25">
      <c r="C367" s="2"/>
      <c r="J367" s="68"/>
      <c r="K367" s="68"/>
      <c r="L367" s="68"/>
    </row>
    <row r="368" spans="3:12" x14ac:dyDescent="0.25">
      <c r="C368" s="2"/>
      <c r="J368" s="68"/>
      <c r="K368" s="68"/>
      <c r="L368" s="68"/>
    </row>
    <row r="369" spans="3:12" x14ac:dyDescent="0.25">
      <c r="C369" s="2"/>
      <c r="J369" s="68"/>
      <c r="K369" s="68"/>
      <c r="L369" s="68"/>
    </row>
    <row r="370" spans="3:12" x14ac:dyDescent="0.25">
      <c r="C370" s="2"/>
      <c r="J370" s="68"/>
      <c r="K370" s="68"/>
      <c r="L370" s="68"/>
    </row>
    <row r="371" spans="3:12" x14ac:dyDescent="0.25">
      <c r="C371" s="2"/>
      <c r="J371" s="68"/>
      <c r="K371" s="68"/>
      <c r="L371" s="68"/>
    </row>
    <row r="372" spans="3:12" x14ac:dyDescent="0.25">
      <c r="J372" s="68"/>
      <c r="K372" s="68"/>
      <c r="L372" s="68"/>
    </row>
  </sheetData>
  <autoFilter ref="A10:N10"/>
  <mergeCells count="131"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  <mergeCell ref="B127:B131"/>
    <mergeCell ref="B142:B146"/>
    <mergeCell ref="B197:B201"/>
    <mergeCell ref="B132:B136"/>
    <mergeCell ref="B137:B141"/>
    <mergeCell ref="A137:A141"/>
    <mergeCell ref="A6:N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N8"/>
    <mergeCell ref="C8:C9"/>
    <mergeCell ref="A47:A51"/>
    <mergeCell ref="B47:B51"/>
    <mergeCell ref="B122:B126"/>
    <mergeCell ref="A22:A26"/>
    <mergeCell ref="A162:A166"/>
    <mergeCell ref="B162:B166"/>
    <mergeCell ref="A167:A171"/>
    <mergeCell ref="B167:B171"/>
    <mergeCell ref="A172:A176"/>
    <mergeCell ref="B172:B176"/>
    <mergeCell ref="B213:B217"/>
    <mergeCell ref="A228:A232"/>
    <mergeCell ref="B228:B232"/>
    <mergeCell ref="A197:A201"/>
    <mergeCell ref="A203:A207"/>
    <mergeCell ref="B203:B207"/>
    <mergeCell ref="B187:B191"/>
    <mergeCell ref="A182:A186"/>
    <mergeCell ref="B182:B186"/>
    <mergeCell ref="A192:A196"/>
    <mergeCell ref="B192:B196"/>
    <mergeCell ref="A233:A237"/>
    <mergeCell ref="B233:B237"/>
    <mergeCell ref="B208:B212"/>
    <mergeCell ref="A213:A217"/>
    <mergeCell ref="A218:A222"/>
    <mergeCell ref="B313:B317"/>
    <mergeCell ref="A223:A227"/>
    <mergeCell ref="B223:B227"/>
    <mergeCell ref="B218:B222"/>
    <mergeCell ref="A208:A212"/>
    <mergeCell ref="A238:A242"/>
    <mergeCell ref="B238:B242"/>
    <mergeCell ref="A248:A252"/>
    <mergeCell ref="B273:B277"/>
    <mergeCell ref="A293:A297"/>
    <mergeCell ref="B293:B297"/>
    <mergeCell ref="A298:A302"/>
    <mergeCell ref="B248:B252"/>
    <mergeCell ref="B298:B302"/>
    <mergeCell ref="A313:A317"/>
    <mergeCell ref="A303:A307"/>
    <mergeCell ref="B303:B307"/>
    <mergeCell ref="A308:A312"/>
    <mergeCell ref="B308:B312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52:A56"/>
    <mergeCell ref="B52:B56"/>
    <mergeCell ref="A324:A328"/>
    <mergeCell ref="B324:B328"/>
    <mergeCell ref="A278:A282"/>
    <mergeCell ref="B278:B282"/>
    <mergeCell ref="B243:B247"/>
    <mergeCell ref="A263:A267"/>
    <mergeCell ref="B258:B262"/>
    <mergeCell ref="A258:A262"/>
    <mergeCell ref="B253:B257"/>
    <mergeCell ref="A253:A257"/>
    <mergeCell ref="B263:B267"/>
    <mergeCell ref="A268:A272"/>
    <mergeCell ref="B268:B272"/>
    <mergeCell ref="A283:A287"/>
    <mergeCell ref="B283:B287"/>
    <mergeCell ref="A288:A292"/>
    <mergeCell ref="B288:B292"/>
    <mergeCell ref="A319:A323"/>
    <mergeCell ref="B319:B323"/>
    <mergeCell ref="A273:A277"/>
    <mergeCell ref="A187:A191"/>
    <mergeCell ref="A243:A247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10" fitToHeight="0" orientation="landscape" r:id="rId1"/>
  <rowBreaks count="5" manualBreakCount="5">
    <brk id="56" max="13" man="1"/>
    <brk id="111" max="13" man="1"/>
    <brk id="166" max="13" man="1"/>
    <brk id="217" max="13" man="1"/>
    <brk id="27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2024-12-23T23:58:19Z</cp:lastPrinted>
  <dcterms:created xsi:type="dcterms:W3CDTF">2015-09-21T07:13:05Z</dcterms:created>
  <dcterms:modified xsi:type="dcterms:W3CDTF">2024-12-26T02:43:02Z</dcterms:modified>
</cp:coreProperties>
</file>