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Дороги 2023\"/>
    </mc:Choice>
  </mc:AlternateContent>
  <bookViews>
    <workbookView xWindow="0" yWindow="0" windowWidth="28800" windowHeight="11745"/>
  </bookViews>
  <sheets>
    <sheet name="ПРИЛОЖ 3" sheetId="1" r:id="rId1"/>
    <sheet name="ПРИЛОЖ 2" sheetId="2" r:id="rId2"/>
  </sheets>
  <definedNames>
    <definedName name="_xlnm.Print_Titles" localSheetId="1">'ПРИЛОЖ 2'!$4:$5</definedName>
    <definedName name="_xlnm.Print_Titles" localSheetId="0">'ПРИЛОЖ 3'!$5:$6</definedName>
    <definedName name="_xlnm.Print_Area" localSheetId="1">'ПРИЛОЖ 2'!$A$1:$S$69</definedName>
    <definedName name="_xlnm.Print_Area" localSheetId="0">'ПРИЛОЖ 3'!$A$1:$O$241</definedName>
  </definedNames>
  <calcPr calcId="152511"/>
</workbook>
</file>

<file path=xl/calcChain.xml><?xml version="1.0" encoding="utf-8"?>
<calcChain xmlns="http://schemas.openxmlformats.org/spreadsheetml/2006/main">
  <c r="N87" i="1" l="1"/>
  <c r="D236" i="1" l="1"/>
  <c r="D100" i="1"/>
  <c r="H46" i="2" l="1"/>
  <c r="H47" i="2"/>
  <c r="H49" i="2"/>
  <c r="H50" i="2"/>
  <c r="H58" i="2"/>
  <c r="H53" i="2"/>
  <c r="H44" i="2"/>
  <c r="L15" i="1"/>
  <c r="L32" i="1" l="1"/>
  <c r="L157" i="1"/>
  <c r="L154" i="1" s="1"/>
  <c r="D158" i="1"/>
  <c r="O157" i="1"/>
  <c r="N157" i="1"/>
  <c r="M157" i="1"/>
  <c r="G157" i="1"/>
  <c r="D156" i="1"/>
  <c r="D155" i="1"/>
  <c r="O154" i="1"/>
  <c r="N154" i="1"/>
  <c r="M154" i="1"/>
  <c r="K154" i="1"/>
  <c r="J154" i="1"/>
  <c r="I154" i="1"/>
  <c r="H154" i="1"/>
  <c r="F154" i="1"/>
  <c r="E154" i="1"/>
  <c r="Q17" i="2"/>
  <c r="R17" i="2"/>
  <c r="S17" i="2"/>
  <c r="P17" i="2"/>
  <c r="D157" i="1" l="1"/>
  <c r="G154" i="1"/>
  <c r="D154" i="1"/>
  <c r="D153" i="1"/>
  <c r="O152" i="1"/>
  <c r="O149" i="1" s="1"/>
  <c r="N152" i="1"/>
  <c r="N149" i="1" s="1"/>
  <c r="M152" i="1"/>
  <c r="M149" i="1" s="1"/>
  <c r="L152" i="1"/>
  <c r="L149" i="1" s="1"/>
  <c r="K149" i="1"/>
  <c r="G152" i="1"/>
  <c r="G149" i="1" s="1"/>
  <c r="D151" i="1"/>
  <c r="D150" i="1"/>
  <c r="J149" i="1"/>
  <c r="I149" i="1"/>
  <c r="H149" i="1"/>
  <c r="F149" i="1"/>
  <c r="E149" i="1"/>
  <c r="E160" i="1"/>
  <c r="F160" i="1"/>
  <c r="D161" i="1"/>
  <c r="D162" i="1"/>
  <c r="O235" i="1"/>
  <c r="D149" i="1" l="1"/>
  <c r="D152" i="1"/>
  <c r="N92" i="1"/>
  <c r="O20" i="2" l="1"/>
  <c r="O17" i="2" s="1"/>
  <c r="K22" i="1" l="1"/>
  <c r="L147" i="1" l="1"/>
  <c r="L144" i="1" s="1"/>
  <c r="K147" i="1"/>
  <c r="K144" i="1" s="1"/>
  <c r="D148" i="1"/>
  <c r="O147" i="1"/>
  <c r="O144" i="1" s="1"/>
  <c r="N147" i="1"/>
  <c r="N144" i="1" s="1"/>
  <c r="M147" i="1"/>
  <c r="M144" i="1" s="1"/>
  <c r="G147" i="1"/>
  <c r="G144" i="1" s="1"/>
  <c r="D146" i="1"/>
  <c r="D145" i="1"/>
  <c r="J144" i="1"/>
  <c r="I144" i="1"/>
  <c r="H144" i="1"/>
  <c r="F144" i="1"/>
  <c r="E144" i="1"/>
  <c r="H43" i="2"/>
  <c r="D144" i="1" l="1"/>
  <c r="D147" i="1"/>
  <c r="K87" i="1"/>
  <c r="K84" i="1" s="1"/>
  <c r="K32" i="1"/>
  <c r="K29" i="1" s="1"/>
  <c r="O45" i="2"/>
  <c r="K132" i="1"/>
  <c r="K129" i="1" s="1"/>
  <c r="O52" i="2"/>
  <c r="O59" i="2"/>
  <c r="E79" i="1"/>
  <c r="F79" i="1"/>
  <c r="G82" i="1"/>
  <c r="H82" i="1"/>
  <c r="H79" i="1" s="1"/>
  <c r="I82" i="1"/>
  <c r="I79" i="1" s="1"/>
  <c r="J82" i="1"/>
  <c r="J79" i="1" s="1"/>
  <c r="K82" i="1"/>
  <c r="K79" i="1" s="1"/>
  <c r="L82" i="1"/>
  <c r="L79" i="1" s="1"/>
  <c r="M82" i="1"/>
  <c r="M79" i="1" s="1"/>
  <c r="N82" i="1"/>
  <c r="N79" i="1" s="1"/>
  <c r="O82" i="1"/>
  <c r="O79" i="1" s="1"/>
  <c r="H40" i="2"/>
  <c r="K142" i="1"/>
  <c r="G142" i="1"/>
  <c r="G139" i="1" s="1"/>
  <c r="L142" i="1"/>
  <c r="L139" i="1" s="1"/>
  <c r="M142" i="1"/>
  <c r="M139" i="1" s="1"/>
  <c r="N142" i="1"/>
  <c r="N139" i="1" s="1"/>
  <c r="O142" i="1"/>
  <c r="O139" i="1" s="1"/>
  <c r="D143" i="1"/>
  <c r="D141" i="1"/>
  <c r="D140" i="1"/>
  <c r="J139" i="1"/>
  <c r="I139" i="1"/>
  <c r="H139" i="1"/>
  <c r="F139" i="1"/>
  <c r="E139" i="1"/>
  <c r="H42" i="2"/>
  <c r="M15" i="1"/>
  <c r="M122" i="1"/>
  <c r="M127" i="1"/>
  <c r="M124" i="1" s="1"/>
  <c r="L127" i="1"/>
  <c r="K127" i="1"/>
  <c r="K124" i="1" s="1"/>
  <c r="M92" i="1"/>
  <c r="M89" i="1" s="1"/>
  <c r="L92" i="1"/>
  <c r="L89" i="1" s="1"/>
  <c r="K92" i="1"/>
  <c r="K89" i="1" s="1"/>
  <c r="K137" i="1"/>
  <c r="G137" i="1"/>
  <c r="G134" i="1" s="1"/>
  <c r="L137" i="1"/>
  <c r="L134" i="1" s="1"/>
  <c r="M137" i="1"/>
  <c r="M134" i="1" s="1"/>
  <c r="N137" i="1"/>
  <c r="N134" i="1" s="1"/>
  <c r="O137" i="1"/>
  <c r="O134" i="1" s="1"/>
  <c r="M132" i="1"/>
  <c r="M129" i="1" s="1"/>
  <c r="L132" i="1"/>
  <c r="L129" i="1" s="1"/>
  <c r="D138" i="1"/>
  <c r="D136" i="1"/>
  <c r="D135" i="1"/>
  <c r="J134" i="1"/>
  <c r="I134" i="1"/>
  <c r="H134" i="1"/>
  <c r="F134" i="1"/>
  <c r="E134" i="1"/>
  <c r="D133" i="1"/>
  <c r="O132" i="1"/>
  <c r="O129" i="1" s="1"/>
  <c r="G132" i="1"/>
  <c r="N132" i="1"/>
  <c r="N129" i="1" s="1"/>
  <c r="D131" i="1"/>
  <c r="D130" i="1"/>
  <c r="J129" i="1"/>
  <c r="I129" i="1"/>
  <c r="H129" i="1"/>
  <c r="F129" i="1"/>
  <c r="E129" i="1"/>
  <c r="K15" i="1"/>
  <c r="H41" i="2"/>
  <c r="R45" i="2"/>
  <c r="S45" i="2"/>
  <c r="O15" i="1"/>
  <c r="N15" i="1"/>
  <c r="J15" i="1"/>
  <c r="J92" i="1"/>
  <c r="J89" i="1" s="1"/>
  <c r="N45" i="2"/>
  <c r="L45" i="2"/>
  <c r="H48" i="2"/>
  <c r="H45" i="2" s="1"/>
  <c r="K163" i="1"/>
  <c r="K160" i="1" s="1"/>
  <c r="J163" i="1"/>
  <c r="J160" i="1" s="1"/>
  <c r="J168" i="1"/>
  <c r="J165" i="1" s="1"/>
  <c r="K178" i="1"/>
  <c r="K175" i="1" s="1"/>
  <c r="J178" i="1"/>
  <c r="J175" i="1" s="1"/>
  <c r="J183" i="1"/>
  <c r="J180" i="1" s="1"/>
  <c r="L87" i="1"/>
  <c r="L84" i="1" s="1"/>
  <c r="M87" i="1"/>
  <c r="M84" i="1" s="1"/>
  <c r="J87" i="1"/>
  <c r="J84" i="1" s="1"/>
  <c r="J107" i="1"/>
  <c r="J104" i="1" s="1"/>
  <c r="J173" i="1"/>
  <c r="J170" i="1" s="1"/>
  <c r="D164" i="1"/>
  <c r="I163" i="1"/>
  <c r="I160" i="1" s="1"/>
  <c r="I168" i="1"/>
  <c r="I165" i="1" s="1"/>
  <c r="I173" i="1"/>
  <c r="I170" i="1" s="1"/>
  <c r="I178" i="1"/>
  <c r="I175" i="1" s="1"/>
  <c r="I183" i="1"/>
  <c r="I180" i="1" s="1"/>
  <c r="H163" i="1"/>
  <c r="H160" i="1" s="1"/>
  <c r="G163" i="1"/>
  <c r="G160" i="1" s="1"/>
  <c r="K183" i="1"/>
  <c r="K180" i="1" s="1"/>
  <c r="K173" i="1"/>
  <c r="K170" i="1" s="1"/>
  <c r="D184" i="1"/>
  <c r="O183" i="1"/>
  <c r="O180" i="1" s="1"/>
  <c r="N183" i="1"/>
  <c r="N180" i="1" s="1"/>
  <c r="M180" i="1"/>
  <c r="L183" i="1"/>
  <c r="L180" i="1" s="1"/>
  <c r="H183" i="1"/>
  <c r="H180" i="1" s="1"/>
  <c r="G183" i="1"/>
  <c r="G180" i="1" s="1"/>
  <c r="D182" i="1"/>
  <c r="D181" i="1"/>
  <c r="F180" i="1"/>
  <c r="E180" i="1"/>
  <c r="Q45" i="2"/>
  <c r="Q14" i="2" s="1"/>
  <c r="Q7" i="2" s="1"/>
  <c r="P45" i="2"/>
  <c r="P14" i="2" s="1"/>
  <c r="P7" i="2" s="1"/>
  <c r="N11" i="2"/>
  <c r="E237" i="1"/>
  <c r="F237" i="1"/>
  <c r="J240" i="1"/>
  <c r="D240" i="1" s="1"/>
  <c r="O237" i="1"/>
  <c r="N237" i="1"/>
  <c r="M237" i="1"/>
  <c r="L237" i="1"/>
  <c r="K237" i="1"/>
  <c r="I237" i="1"/>
  <c r="H237" i="1"/>
  <c r="G237" i="1"/>
  <c r="D241" i="1"/>
  <c r="D239" i="1"/>
  <c r="D238" i="1"/>
  <c r="N59" i="2"/>
  <c r="H63" i="2"/>
  <c r="K19" i="1"/>
  <c r="N17" i="2"/>
  <c r="M59" i="2"/>
  <c r="L59" i="2"/>
  <c r="K59" i="2"/>
  <c r="J59" i="2"/>
  <c r="D31" i="1"/>
  <c r="J235" i="1"/>
  <c r="J232" i="1" s="1"/>
  <c r="N52" i="2"/>
  <c r="J17" i="1"/>
  <c r="D17" i="1" s="1"/>
  <c r="K189" i="1"/>
  <c r="K12" i="1" s="1"/>
  <c r="L189" i="1"/>
  <c r="L12" i="1" s="1"/>
  <c r="M189" i="1"/>
  <c r="M12" i="1" s="1"/>
  <c r="N189" i="1"/>
  <c r="N12" i="1" s="1"/>
  <c r="O189" i="1"/>
  <c r="O12" i="1" s="1"/>
  <c r="K187" i="1"/>
  <c r="L187" i="1"/>
  <c r="M187" i="1"/>
  <c r="N187" i="1"/>
  <c r="O187" i="1"/>
  <c r="J187" i="1"/>
  <c r="J189" i="1"/>
  <c r="K186" i="1"/>
  <c r="L186" i="1"/>
  <c r="M186" i="1"/>
  <c r="N186" i="1"/>
  <c r="O186" i="1"/>
  <c r="J186" i="1"/>
  <c r="K77" i="1"/>
  <c r="K74" i="1" s="1"/>
  <c r="K27" i="1"/>
  <c r="J67" i="1"/>
  <c r="J219" i="1"/>
  <c r="J216" i="1" s="1"/>
  <c r="D179" i="1"/>
  <c r="O178" i="1"/>
  <c r="O175" i="1" s="1"/>
  <c r="N178" i="1"/>
  <c r="N175" i="1" s="1"/>
  <c r="M178" i="1"/>
  <c r="M175" i="1" s="1"/>
  <c r="L178" i="1"/>
  <c r="L175" i="1" s="1"/>
  <c r="H178" i="1"/>
  <c r="H175" i="1" s="1"/>
  <c r="G178" i="1"/>
  <c r="G175" i="1" s="1"/>
  <c r="D177" i="1"/>
  <c r="D176" i="1"/>
  <c r="F175" i="1"/>
  <c r="E175" i="1"/>
  <c r="D174" i="1"/>
  <c r="O173" i="1"/>
  <c r="N173" i="1"/>
  <c r="N170" i="1" s="1"/>
  <c r="M173" i="1"/>
  <c r="M170" i="1" s="1"/>
  <c r="L173" i="1"/>
  <c r="L170" i="1" s="1"/>
  <c r="H173" i="1"/>
  <c r="H170" i="1" s="1"/>
  <c r="G173" i="1"/>
  <c r="G170" i="1" s="1"/>
  <c r="D172" i="1"/>
  <c r="D171" i="1"/>
  <c r="F170" i="1"/>
  <c r="E170" i="1"/>
  <c r="J102" i="1"/>
  <c r="J99" i="1" s="1"/>
  <c r="M45" i="2"/>
  <c r="K45" i="2"/>
  <c r="J45" i="2"/>
  <c r="I45" i="2"/>
  <c r="M37" i="1"/>
  <c r="M34" i="1" s="1"/>
  <c r="O22" i="1"/>
  <c r="K112" i="1"/>
  <c r="K109" i="1" s="1"/>
  <c r="J112" i="1"/>
  <c r="J109" i="1" s="1"/>
  <c r="L206" i="1"/>
  <c r="L199" i="1"/>
  <c r="L196" i="1" s="1"/>
  <c r="K209" i="1"/>
  <c r="K206" i="1" s="1"/>
  <c r="J209" i="1"/>
  <c r="J206" i="1" s="1"/>
  <c r="L37" i="1"/>
  <c r="L34" i="1" s="1"/>
  <c r="K37" i="1"/>
  <c r="K34" i="1" s="1"/>
  <c r="J37" i="1"/>
  <c r="J34" i="1" s="1"/>
  <c r="J127" i="1"/>
  <c r="J124" i="1" s="1"/>
  <c r="J122" i="1"/>
  <c r="J119" i="1" s="1"/>
  <c r="D128" i="1"/>
  <c r="O127" i="1"/>
  <c r="O124" i="1" s="1"/>
  <c r="N127" i="1"/>
  <c r="N124" i="1" s="1"/>
  <c r="G127" i="1"/>
  <c r="G124" i="1" s="1"/>
  <c r="D126" i="1"/>
  <c r="D125" i="1"/>
  <c r="I124" i="1"/>
  <c r="H124" i="1"/>
  <c r="F124" i="1"/>
  <c r="E124" i="1"/>
  <c r="D123" i="1"/>
  <c r="O119" i="1"/>
  <c r="M119" i="1"/>
  <c r="I119" i="1"/>
  <c r="D121" i="1"/>
  <c r="D120" i="1"/>
  <c r="N119" i="1"/>
  <c r="H119" i="1"/>
  <c r="G119" i="1"/>
  <c r="F119" i="1"/>
  <c r="E119" i="1"/>
  <c r="L122" i="1"/>
  <c r="L119" i="1" s="1"/>
  <c r="H39" i="2"/>
  <c r="M10" i="2"/>
  <c r="M11" i="2"/>
  <c r="M52" i="2"/>
  <c r="M17" i="2"/>
  <c r="I219" i="1"/>
  <c r="I216" i="1" s="1"/>
  <c r="D220" i="1"/>
  <c r="D218" i="1"/>
  <c r="D217" i="1"/>
  <c r="O216" i="1"/>
  <c r="N216" i="1"/>
  <c r="M216" i="1"/>
  <c r="L216" i="1"/>
  <c r="K216" i="1"/>
  <c r="K199" i="1"/>
  <c r="K196" i="1" s="1"/>
  <c r="H216" i="1"/>
  <c r="G216" i="1"/>
  <c r="F216" i="1"/>
  <c r="E216" i="1"/>
  <c r="J117" i="1"/>
  <c r="J114" i="1" s="1"/>
  <c r="I112" i="1"/>
  <c r="I109" i="1" s="1"/>
  <c r="I37" i="1"/>
  <c r="I34" i="1" s="1"/>
  <c r="L17" i="2"/>
  <c r="L14" i="2" s="1"/>
  <c r="L7" i="2" s="1"/>
  <c r="I17" i="2"/>
  <c r="I117" i="1"/>
  <c r="I114" i="1" s="1"/>
  <c r="D118" i="1"/>
  <c r="K117" i="1"/>
  <c r="K114" i="1" s="1"/>
  <c r="G117" i="1"/>
  <c r="G114" i="1" s="1"/>
  <c r="L117" i="1"/>
  <c r="L114" i="1" s="1"/>
  <c r="M117" i="1"/>
  <c r="M114" i="1" s="1"/>
  <c r="N117" i="1"/>
  <c r="N114" i="1" s="1"/>
  <c r="O117" i="1"/>
  <c r="O114" i="1" s="1"/>
  <c r="D116" i="1"/>
  <c r="D115" i="1"/>
  <c r="H114" i="1"/>
  <c r="F114" i="1"/>
  <c r="E114" i="1"/>
  <c r="I15" i="1"/>
  <c r="I10" i="1" s="1"/>
  <c r="H37" i="2"/>
  <c r="I209" i="1"/>
  <c r="I206" i="1" s="1"/>
  <c r="H209" i="1"/>
  <c r="H206" i="1" s="1"/>
  <c r="I92" i="1"/>
  <c r="I89" i="1" s="1"/>
  <c r="I102" i="1"/>
  <c r="I99" i="1" s="1"/>
  <c r="D113" i="1"/>
  <c r="D111" i="1"/>
  <c r="D110" i="1"/>
  <c r="H109" i="1"/>
  <c r="F109" i="1"/>
  <c r="L112" i="1"/>
  <c r="L109" i="1" s="1"/>
  <c r="E109" i="1"/>
  <c r="H36" i="2"/>
  <c r="L163" i="1"/>
  <c r="L160" i="1" s="1"/>
  <c r="L67" i="1"/>
  <c r="L77" i="1"/>
  <c r="L74" i="1" s="1"/>
  <c r="F107" i="1"/>
  <c r="F104" i="1" s="1"/>
  <c r="G107" i="1"/>
  <c r="H107" i="1"/>
  <c r="H104" i="1" s="1"/>
  <c r="I107" i="1"/>
  <c r="I104" i="1" s="1"/>
  <c r="K107" i="1"/>
  <c r="K104" i="1" s="1"/>
  <c r="E107" i="1"/>
  <c r="E104" i="1" s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M39" i="1"/>
  <c r="N39" i="1"/>
  <c r="O39" i="1"/>
  <c r="L44" i="1"/>
  <c r="M44" i="1"/>
  <c r="N44" i="1"/>
  <c r="O44" i="1"/>
  <c r="L54" i="1"/>
  <c r="M54" i="1"/>
  <c r="N54" i="1"/>
  <c r="O54" i="1"/>
  <c r="L59" i="1"/>
  <c r="M59" i="1"/>
  <c r="N59" i="1"/>
  <c r="O59" i="1"/>
  <c r="L65" i="1"/>
  <c r="L14" i="1" s="1"/>
  <c r="M65" i="1"/>
  <c r="N65" i="1"/>
  <c r="N14" i="1" s="1"/>
  <c r="O65" i="1"/>
  <c r="L69" i="1"/>
  <c r="M69" i="1"/>
  <c r="N69" i="1"/>
  <c r="O69" i="1"/>
  <c r="L102" i="1"/>
  <c r="L99" i="1" s="1"/>
  <c r="M102" i="1"/>
  <c r="M99" i="1" s="1"/>
  <c r="N102" i="1"/>
  <c r="N99" i="1" s="1"/>
  <c r="O102" i="1"/>
  <c r="O99" i="1" s="1"/>
  <c r="L168" i="1"/>
  <c r="L165" i="1" s="1"/>
  <c r="M168" i="1"/>
  <c r="M165" i="1" s="1"/>
  <c r="N168" i="1"/>
  <c r="N165" i="1" s="1"/>
  <c r="O168" i="1"/>
  <c r="O165" i="1" s="1"/>
  <c r="L191" i="1"/>
  <c r="M191" i="1"/>
  <c r="N191" i="1"/>
  <c r="O191" i="1"/>
  <c r="L201" i="1"/>
  <c r="M201" i="1"/>
  <c r="N201" i="1"/>
  <c r="O201" i="1"/>
  <c r="N206" i="1"/>
  <c r="O206" i="1"/>
  <c r="L211" i="1"/>
  <c r="M211" i="1"/>
  <c r="N211" i="1"/>
  <c r="O211" i="1"/>
  <c r="L230" i="1"/>
  <c r="L225" i="1"/>
  <c r="L222" i="1" s="1"/>
  <c r="L235" i="1"/>
  <c r="L232" i="1" s="1"/>
  <c r="M230" i="1"/>
  <c r="M227" i="1" s="1"/>
  <c r="N230" i="1"/>
  <c r="N227" i="1" s="1"/>
  <c r="O230" i="1"/>
  <c r="O227" i="1" s="1"/>
  <c r="K235" i="1"/>
  <c r="K232" i="1" s="1"/>
  <c r="K230" i="1"/>
  <c r="K227" i="1" s="1"/>
  <c r="K225" i="1"/>
  <c r="K222" i="1" s="1"/>
  <c r="K211" i="1"/>
  <c r="K201" i="1"/>
  <c r="K191" i="1"/>
  <c r="K102" i="1"/>
  <c r="K99" i="1" s="1"/>
  <c r="K165" i="1"/>
  <c r="K97" i="1"/>
  <c r="K94" i="1" s="1"/>
  <c r="K69" i="1"/>
  <c r="K67" i="1"/>
  <c r="K65" i="1"/>
  <c r="K14" i="1" s="1"/>
  <c r="K9" i="1" s="1"/>
  <c r="K59" i="1"/>
  <c r="K54" i="1"/>
  <c r="K52" i="1"/>
  <c r="K49" i="1" s="1"/>
  <c r="K44" i="1"/>
  <c r="K39" i="1"/>
  <c r="D108" i="1"/>
  <c r="D106" i="1"/>
  <c r="D105" i="1"/>
  <c r="D103" i="1"/>
  <c r="H102" i="1"/>
  <c r="H99" i="1" s="1"/>
  <c r="G102" i="1"/>
  <c r="G99" i="1" s="1"/>
  <c r="D101" i="1"/>
  <c r="F99" i="1"/>
  <c r="E99" i="1"/>
  <c r="H168" i="1"/>
  <c r="H165" i="1" s="1"/>
  <c r="G168" i="1"/>
  <c r="G165" i="1" s="1"/>
  <c r="G159" i="1" s="1"/>
  <c r="D169" i="1"/>
  <c r="D167" i="1"/>
  <c r="D166" i="1"/>
  <c r="F165" i="1"/>
  <c r="F159" i="1" s="1"/>
  <c r="E165" i="1"/>
  <c r="H97" i="1"/>
  <c r="H94" i="1" s="1"/>
  <c r="D98" i="1"/>
  <c r="J97" i="1"/>
  <c r="J94" i="1" s="1"/>
  <c r="G97" i="1"/>
  <c r="G94" i="1" s="1"/>
  <c r="D96" i="1"/>
  <c r="D95" i="1"/>
  <c r="I94" i="1"/>
  <c r="F94" i="1"/>
  <c r="E94" i="1"/>
  <c r="H22" i="1"/>
  <c r="H19" i="1" s="1"/>
  <c r="D234" i="1"/>
  <c r="D233" i="1"/>
  <c r="D231" i="1"/>
  <c r="D229" i="1"/>
  <c r="D228" i="1"/>
  <c r="D226" i="1"/>
  <c r="D224" i="1"/>
  <c r="D223" i="1"/>
  <c r="D215" i="1"/>
  <c r="D214" i="1"/>
  <c r="D213" i="1"/>
  <c r="D212" i="1"/>
  <c r="D210" i="1"/>
  <c r="D208" i="1"/>
  <c r="D207" i="1"/>
  <c r="D204" i="1"/>
  <c r="D205" i="1"/>
  <c r="D203" i="1"/>
  <c r="D202" i="1"/>
  <c r="D200" i="1"/>
  <c r="D198" i="1"/>
  <c r="D197" i="1"/>
  <c r="D195" i="1"/>
  <c r="D193" i="1"/>
  <c r="D192" i="1"/>
  <c r="D93" i="1"/>
  <c r="D91" i="1"/>
  <c r="D90" i="1"/>
  <c r="D88" i="1"/>
  <c r="D86" i="1"/>
  <c r="D85" i="1"/>
  <c r="D83" i="1"/>
  <c r="D81" i="1"/>
  <c r="D80" i="1"/>
  <c r="D78" i="1"/>
  <c r="D76" i="1"/>
  <c r="D75" i="1"/>
  <c r="D73" i="1"/>
  <c r="D71" i="1"/>
  <c r="D70" i="1"/>
  <c r="D68" i="1"/>
  <c r="D66" i="1"/>
  <c r="D63" i="1"/>
  <c r="D61" i="1"/>
  <c r="D60" i="1"/>
  <c r="D58" i="1"/>
  <c r="D56" i="1"/>
  <c r="D55" i="1"/>
  <c r="D53" i="1"/>
  <c r="D51" i="1"/>
  <c r="D50" i="1"/>
  <c r="D48" i="1"/>
  <c r="D47" i="1"/>
  <c r="D46" i="1"/>
  <c r="D45" i="1"/>
  <c r="D43" i="1"/>
  <c r="D42" i="1"/>
  <c r="D41" i="1"/>
  <c r="D40" i="1"/>
  <c r="D38" i="1"/>
  <c r="D36" i="1"/>
  <c r="D35" i="1"/>
  <c r="D33" i="1"/>
  <c r="D30" i="1"/>
  <c r="D28" i="1"/>
  <c r="D26" i="1"/>
  <c r="D25" i="1"/>
  <c r="D23" i="1"/>
  <c r="D21" i="1"/>
  <c r="D20" i="1"/>
  <c r="O12" i="2"/>
  <c r="O11" i="2"/>
  <c r="P59" i="2"/>
  <c r="L97" i="1"/>
  <c r="L94" i="1" s="1"/>
  <c r="P10" i="2"/>
  <c r="P52" i="2"/>
  <c r="P11" i="2"/>
  <c r="M22" i="1"/>
  <c r="L52" i="1"/>
  <c r="L49" i="1" s="1"/>
  <c r="P12" i="2"/>
  <c r="L29" i="1"/>
  <c r="N199" i="1"/>
  <c r="N196" i="1" s="1"/>
  <c r="M199" i="1"/>
  <c r="M196" i="1" s="1"/>
  <c r="O92" i="1"/>
  <c r="O89" i="1" s="1"/>
  <c r="M27" i="1"/>
  <c r="M24" i="1" s="1"/>
  <c r="O27" i="1"/>
  <c r="O24" i="1" s="1"/>
  <c r="S12" i="2"/>
  <c r="Q12" i="2"/>
  <c r="R10" i="2"/>
  <c r="Q10" i="2"/>
  <c r="Q11" i="2"/>
  <c r="R11" i="2"/>
  <c r="M235" i="1"/>
  <c r="M232" i="1" s="1"/>
  <c r="M163" i="1"/>
  <c r="M160" i="1" s="1"/>
  <c r="N107" i="1"/>
  <c r="N104" i="1" s="1"/>
  <c r="M104" i="1"/>
  <c r="L107" i="1"/>
  <c r="L104" i="1" s="1"/>
  <c r="O52" i="1"/>
  <c r="O49" i="1" s="1"/>
  <c r="N52" i="1"/>
  <c r="N49" i="1" s="1"/>
  <c r="O32" i="1"/>
  <c r="O29" i="1" s="1"/>
  <c r="N32" i="1"/>
  <c r="N29" i="1" s="1"/>
  <c r="H32" i="2"/>
  <c r="H33" i="2"/>
  <c r="M52" i="1"/>
  <c r="M49" i="1" s="1"/>
  <c r="M32" i="1"/>
  <c r="M29" i="1" s="1"/>
  <c r="H34" i="2"/>
  <c r="H26" i="2"/>
  <c r="P13" i="2"/>
  <c r="L22" i="1"/>
  <c r="H27" i="1"/>
  <c r="H32" i="1"/>
  <c r="H29" i="1" s="1"/>
  <c r="H52" i="1"/>
  <c r="H49" i="1" s="1"/>
  <c r="H62" i="1"/>
  <c r="H59" i="1" s="1"/>
  <c r="H72" i="1"/>
  <c r="H69" i="1" s="1"/>
  <c r="H37" i="1"/>
  <c r="H34" i="1" s="1"/>
  <c r="H77" i="1"/>
  <c r="H87" i="1"/>
  <c r="H84" i="1" s="1"/>
  <c r="H92" i="1"/>
  <c r="H89" i="1" s="1"/>
  <c r="J52" i="2"/>
  <c r="K52" i="2"/>
  <c r="G112" i="1" s="1"/>
  <c r="L52" i="2"/>
  <c r="I52" i="2"/>
  <c r="I189" i="1"/>
  <c r="H189" i="1"/>
  <c r="G189" i="1"/>
  <c r="F189" i="1"/>
  <c r="E189" i="1"/>
  <c r="I187" i="1"/>
  <c r="H187" i="1"/>
  <c r="G187" i="1"/>
  <c r="G199" i="1"/>
  <c r="G196" i="1" s="1"/>
  <c r="G230" i="1"/>
  <c r="F187" i="1"/>
  <c r="E187" i="1"/>
  <c r="I186" i="1"/>
  <c r="H186" i="1"/>
  <c r="G186" i="1"/>
  <c r="F186" i="1"/>
  <c r="F9" i="1" s="1"/>
  <c r="E186" i="1"/>
  <c r="N84" i="1"/>
  <c r="M225" i="1"/>
  <c r="M222" i="1" s="1"/>
  <c r="H60" i="2"/>
  <c r="Q59" i="2"/>
  <c r="Q52" i="2"/>
  <c r="O199" i="1"/>
  <c r="O196" i="1" s="1"/>
  <c r="O107" i="1"/>
  <c r="O104" i="1" s="1"/>
  <c r="R12" i="2"/>
  <c r="H30" i="2"/>
  <c r="H25" i="2"/>
  <c r="N89" i="1"/>
  <c r="S10" i="2"/>
  <c r="M67" i="1"/>
  <c r="M77" i="1"/>
  <c r="M74" i="1" s="1"/>
  <c r="M97" i="1"/>
  <c r="M94" i="1" s="1"/>
  <c r="N225" i="1"/>
  <c r="H54" i="2"/>
  <c r="H55" i="2"/>
  <c r="H20" i="2"/>
  <c r="H24" i="2"/>
  <c r="H28" i="2"/>
  <c r="H23" i="2"/>
  <c r="Q13" i="2"/>
  <c r="N27" i="1"/>
  <c r="N24" i="1" s="1"/>
  <c r="N163" i="1"/>
  <c r="N160" i="1" s="1"/>
  <c r="H19" i="2"/>
  <c r="G92" i="1"/>
  <c r="G89" i="1" s="1"/>
  <c r="F89" i="1"/>
  <c r="E89" i="1"/>
  <c r="O225" i="1"/>
  <c r="O222" i="1" s="1"/>
  <c r="H22" i="2"/>
  <c r="H56" i="2"/>
  <c r="R52" i="2"/>
  <c r="N112" i="1" s="1"/>
  <c r="N109" i="1" s="1"/>
  <c r="N22" i="1"/>
  <c r="N67" i="1"/>
  <c r="N97" i="1"/>
  <c r="N94" i="1" s="1"/>
  <c r="O77" i="1"/>
  <c r="O74" i="1" s="1"/>
  <c r="N77" i="1"/>
  <c r="N74" i="1" s="1"/>
  <c r="R13" i="2"/>
  <c r="O97" i="1"/>
  <c r="O94" i="1" s="1"/>
  <c r="G206" i="1"/>
  <c r="F206" i="1"/>
  <c r="E206" i="1"/>
  <c r="H61" i="2"/>
  <c r="O163" i="1"/>
  <c r="O160" i="1" s="1"/>
  <c r="S52" i="2"/>
  <c r="O112" i="1" s="1"/>
  <c r="O109" i="1" s="1"/>
  <c r="H57" i="2"/>
  <c r="O67" i="1"/>
  <c r="S13" i="2"/>
  <c r="M109" i="1"/>
  <c r="H29" i="2"/>
  <c r="H27" i="2"/>
  <c r="L11" i="2"/>
  <c r="I235" i="1"/>
  <c r="I232" i="1" s="1"/>
  <c r="H235" i="1"/>
  <c r="J52" i="1"/>
  <c r="J49" i="1" s="1"/>
  <c r="I52" i="1"/>
  <c r="I49" i="1" s="1"/>
  <c r="G72" i="1"/>
  <c r="I87" i="1"/>
  <c r="I84" i="1" s="1"/>
  <c r="J77" i="1"/>
  <c r="J74" i="1" s="1"/>
  <c r="I77" i="1"/>
  <c r="I74" i="1" s="1"/>
  <c r="G87" i="1"/>
  <c r="G84" i="1" s="1"/>
  <c r="F84" i="1"/>
  <c r="E84" i="1"/>
  <c r="G77" i="1"/>
  <c r="G74" i="1" s="1"/>
  <c r="F74" i="1"/>
  <c r="E74" i="1"/>
  <c r="N12" i="2"/>
  <c r="M12" i="2"/>
  <c r="L12" i="2"/>
  <c r="J12" i="2"/>
  <c r="I12" i="2"/>
  <c r="J69" i="1"/>
  <c r="K17" i="2"/>
  <c r="K14" i="2" s="1"/>
  <c r="K7" i="2" s="1"/>
  <c r="F69" i="1"/>
  <c r="E69" i="1"/>
  <c r="G37" i="1"/>
  <c r="G34" i="1" s="1"/>
  <c r="G69" i="1"/>
  <c r="I69" i="1"/>
  <c r="F37" i="1"/>
  <c r="E34" i="1"/>
  <c r="E39" i="1"/>
  <c r="F39" i="1"/>
  <c r="G39" i="1"/>
  <c r="H39" i="1"/>
  <c r="I39" i="1"/>
  <c r="J39" i="1"/>
  <c r="G62" i="1"/>
  <c r="G52" i="1"/>
  <c r="G49" i="1" s="1"/>
  <c r="K11" i="2"/>
  <c r="I59" i="2"/>
  <c r="F235" i="1"/>
  <c r="F232" i="1" s="1"/>
  <c r="E235" i="1"/>
  <c r="E232" i="1" s="1"/>
  <c r="G232" i="1"/>
  <c r="F15" i="1"/>
  <c r="F194" i="1"/>
  <c r="D194" i="1" s="1"/>
  <c r="I67" i="1"/>
  <c r="G67" i="1"/>
  <c r="F67" i="1"/>
  <c r="J65" i="1"/>
  <c r="J14" i="1" s="1"/>
  <c r="I65" i="1"/>
  <c r="H65" i="1"/>
  <c r="H64" i="1" s="1"/>
  <c r="G65" i="1"/>
  <c r="J17" i="2"/>
  <c r="J14" i="2" s="1"/>
  <c r="J7" i="2" s="1"/>
  <c r="F12" i="1"/>
  <c r="F65" i="1"/>
  <c r="F22" i="1"/>
  <c r="F19" i="1" s="1"/>
  <c r="J10" i="2"/>
  <c r="F230" i="1"/>
  <c r="F227" i="1" s="1"/>
  <c r="E230" i="1"/>
  <c r="E227" i="1" s="1"/>
  <c r="H230" i="1"/>
  <c r="H227" i="1" s="1"/>
  <c r="I230" i="1"/>
  <c r="J230" i="1"/>
  <c r="J227" i="1" s="1"/>
  <c r="F62" i="1"/>
  <c r="F59" i="1" s="1"/>
  <c r="F52" i="1"/>
  <c r="J225" i="1"/>
  <c r="J222" i="1" s="1"/>
  <c r="I225" i="1"/>
  <c r="I222" i="1" s="1"/>
  <c r="H225" i="1"/>
  <c r="H222" i="1" s="1"/>
  <c r="G222" i="1"/>
  <c r="F225" i="1"/>
  <c r="F222" i="1" s="1"/>
  <c r="E225" i="1"/>
  <c r="J199" i="1"/>
  <c r="J196" i="1" s="1"/>
  <c r="I199" i="1"/>
  <c r="H199" i="1"/>
  <c r="H196" i="1" s="1"/>
  <c r="F199" i="1"/>
  <c r="E199" i="1"/>
  <c r="E196" i="1" s="1"/>
  <c r="E62" i="1"/>
  <c r="E59" i="1" s="1"/>
  <c r="E57" i="1"/>
  <c r="E54" i="1" s="1"/>
  <c r="E52" i="1"/>
  <c r="E49" i="1" s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E19" i="1" s="1"/>
  <c r="J211" i="1"/>
  <c r="I211" i="1"/>
  <c r="H211" i="1"/>
  <c r="G211" i="1"/>
  <c r="F211" i="1"/>
  <c r="E211" i="1"/>
  <c r="J201" i="1"/>
  <c r="I201" i="1"/>
  <c r="H201" i="1"/>
  <c r="G201" i="1"/>
  <c r="F201" i="1"/>
  <c r="E201" i="1"/>
  <c r="J191" i="1"/>
  <c r="I191" i="1"/>
  <c r="H191" i="1"/>
  <c r="G191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5" i="1"/>
  <c r="H10" i="1" s="1"/>
  <c r="G15" i="1"/>
  <c r="G10" i="1" s="1"/>
  <c r="E15" i="1"/>
  <c r="E10" i="1" s="1"/>
  <c r="E65" i="1"/>
  <c r="E64" i="1" s="1"/>
  <c r="E191" i="1"/>
  <c r="H35" i="2"/>
  <c r="I14" i="2" l="1"/>
  <c r="I7" i="2" s="1"/>
  <c r="H17" i="2"/>
  <c r="L16" i="1"/>
  <c r="L13" i="1" s="1"/>
  <c r="D99" i="1"/>
  <c r="E24" i="1"/>
  <c r="D27" i="1"/>
  <c r="H52" i="2"/>
  <c r="M16" i="1"/>
  <c r="J51" i="2"/>
  <c r="F64" i="1"/>
  <c r="M159" i="1"/>
  <c r="N159" i="1"/>
  <c r="E159" i="1"/>
  <c r="L159" i="1"/>
  <c r="J159" i="1"/>
  <c r="D160" i="1"/>
  <c r="I159" i="1"/>
  <c r="K159" i="1"/>
  <c r="H159" i="1"/>
  <c r="F191" i="1"/>
  <c r="D191" i="1" s="1"/>
  <c r="K10" i="1"/>
  <c r="F10" i="1"/>
  <c r="Q51" i="2"/>
  <c r="J237" i="1"/>
  <c r="J221" i="1" s="1"/>
  <c r="H18" i="2"/>
  <c r="D72" i="1"/>
  <c r="N64" i="1"/>
  <c r="G190" i="1"/>
  <c r="M14" i="2"/>
  <c r="M7" i="2" s="1"/>
  <c r="M6" i="2" s="1"/>
  <c r="L51" i="2"/>
  <c r="J9" i="1"/>
  <c r="O232" i="1"/>
  <c r="O221" i="1" s="1"/>
  <c r="L9" i="1"/>
  <c r="D219" i="1"/>
  <c r="R14" i="2"/>
  <c r="R7" i="2" s="1"/>
  <c r="R6" i="2" s="1"/>
  <c r="N10" i="1"/>
  <c r="M51" i="2"/>
  <c r="L19" i="1"/>
  <c r="S59" i="2"/>
  <c r="S51" i="2" s="1"/>
  <c r="M19" i="1"/>
  <c r="O19" i="1"/>
  <c r="I6" i="2"/>
  <c r="N19" i="1"/>
  <c r="R59" i="2"/>
  <c r="R51" i="2" s="1"/>
  <c r="D216" i="1"/>
  <c r="J64" i="1"/>
  <c r="J18" i="1" s="1"/>
  <c r="D201" i="1"/>
  <c r="D54" i="1"/>
  <c r="D187" i="1"/>
  <c r="K64" i="1"/>
  <c r="J10" i="1"/>
  <c r="D57" i="1"/>
  <c r="E16" i="1"/>
  <c r="E13" i="1" s="1"/>
  <c r="I188" i="1"/>
  <c r="I185" i="1" s="1"/>
  <c r="G188" i="1"/>
  <c r="G185" i="1" s="1"/>
  <c r="D178" i="1"/>
  <c r="N14" i="2"/>
  <c r="N7" i="2" s="1"/>
  <c r="L6" i="2"/>
  <c r="D175" i="1"/>
  <c r="N10" i="2"/>
  <c r="H10" i="2" s="1"/>
  <c r="N51" i="2"/>
  <c r="P6" i="2"/>
  <c r="I16" i="1"/>
  <c r="D44" i="1"/>
  <c r="D211" i="1"/>
  <c r="F221" i="1"/>
  <c r="G227" i="1"/>
  <c r="G221" i="1" s="1"/>
  <c r="J6" i="2"/>
  <c r="D67" i="1"/>
  <c r="K51" i="2"/>
  <c r="D62" i="1"/>
  <c r="G59" i="1"/>
  <c r="D59" i="1" s="1"/>
  <c r="K6" i="2"/>
  <c r="H12" i="2"/>
  <c r="N235" i="1"/>
  <c r="D94" i="1"/>
  <c r="D165" i="1"/>
  <c r="D163" i="1"/>
  <c r="M10" i="1"/>
  <c r="D22" i="1"/>
  <c r="E190" i="1"/>
  <c r="I64" i="1"/>
  <c r="I18" i="1" s="1"/>
  <c r="G64" i="1"/>
  <c r="D89" i="1"/>
  <c r="M221" i="1"/>
  <c r="K221" i="1"/>
  <c r="L64" i="1"/>
  <c r="N9" i="1"/>
  <c r="G104" i="1"/>
  <c r="D104" i="1" s="1"/>
  <c r="D107" i="1"/>
  <c r="O170" i="1"/>
  <c r="O159" i="1" s="1"/>
  <c r="D173" i="1"/>
  <c r="H38" i="2"/>
  <c r="K122" i="1"/>
  <c r="K16" i="1" s="1"/>
  <c r="D168" i="1"/>
  <c r="D65" i="1"/>
  <c r="J16" i="1"/>
  <c r="D230" i="1"/>
  <c r="N222" i="1"/>
  <c r="I51" i="2"/>
  <c r="H74" i="1"/>
  <c r="D74" i="1" s="1"/>
  <c r="D77" i="1"/>
  <c r="D102" i="1"/>
  <c r="D117" i="1"/>
  <c r="K24" i="1"/>
  <c r="J12" i="1"/>
  <c r="D12" i="1" s="1"/>
  <c r="I196" i="1"/>
  <c r="I190" i="1" s="1"/>
  <c r="J188" i="1"/>
  <c r="J185" i="1" s="1"/>
  <c r="F49" i="1"/>
  <c r="D49" i="1" s="1"/>
  <c r="D52" i="1"/>
  <c r="D186" i="1"/>
  <c r="D97" i="1"/>
  <c r="L227" i="1"/>
  <c r="L221" i="1" s="1"/>
  <c r="L188" i="1"/>
  <c r="L185" i="1" s="1"/>
  <c r="N190" i="1"/>
  <c r="F24" i="1"/>
  <c r="F16" i="1"/>
  <c r="F13" i="1" s="1"/>
  <c r="F34" i="1"/>
  <c r="M64" i="1"/>
  <c r="M14" i="1"/>
  <c r="D14" i="1" s="1"/>
  <c r="D114" i="1"/>
  <c r="D127" i="1"/>
  <c r="L124" i="1"/>
  <c r="D124" i="1" s="1"/>
  <c r="M206" i="1"/>
  <c r="D206" i="1" s="1"/>
  <c r="M188" i="1"/>
  <c r="D199" i="1"/>
  <c r="J190" i="1"/>
  <c r="O64" i="1"/>
  <c r="O14" i="1"/>
  <c r="G109" i="1"/>
  <c r="D109" i="1" s="1"/>
  <c r="D112" i="1"/>
  <c r="D180" i="1"/>
  <c r="K139" i="1"/>
  <c r="D139" i="1" s="1"/>
  <c r="D142" i="1"/>
  <c r="K188" i="1"/>
  <c r="K185" i="1" s="1"/>
  <c r="E188" i="1"/>
  <c r="D15" i="1"/>
  <c r="D32" i="1"/>
  <c r="E29" i="1"/>
  <c r="F188" i="1"/>
  <c r="F185" i="1" s="1"/>
  <c r="H232" i="1"/>
  <c r="H188" i="1"/>
  <c r="H185" i="1" s="1"/>
  <c r="H24" i="1"/>
  <c r="H16" i="1"/>
  <c r="D183" i="1"/>
  <c r="F196" i="1"/>
  <c r="H190" i="1"/>
  <c r="G16" i="1"/>
  <c r="E222" i="1"/>
  <c r="D225" i="1"/>
  <c r="I227" i="1"/>
  <c r="D39" i="1"/>
  <c r="D69" i="1"/>
  <c r="D92" i="1"/>
  <c r="H13" i="2"/>
  <c r="Q6" i="2"/>
  <c r="L190" i="1"/>
  <c r="D209" i="1"/>
  <c r="L10" i="1"/>
  <c r="O87" i="1"/>
  <c r="H31" i="2"/>
  <c r="G79" i="1"/>
  <c r="D79" i="1" s="1"/>
  <c r="D82" i="1"/>
  <c r="O51" i="2"/>
  <c r="D189" i="1"/>
  <c r="P51" i="2"/>
  <c r="K190" i="1"/>
  <c r="O190" i="1"/>
  <c r="O10" i="1"/>
  <c r="N37" i="1"/>
  <c r="N16" i="1" s="1"/>
  <c r="G129" i="1"/>
  <c r="D129" i="1" s="1"/>
  <c r="D132" i="1"/>
  <c r="K134" i="1"/>
  <c r="D134" i="1" s="1"/>
  <c r="D137" i="1"/>
  <c r="M18" i="1" l="1"/>
  <c r="D24" i="1"/>
  <c r="L18" i="1"/>
  <c r="I11" i="1"/>
  <c r="I8" i="1" s="1"/>
  <c r="N6" i="2"/>
  <c r="H18" i="1"/>
  <c r="H59" i="2"/>
  <c r="H51" i="2" s="1"/>
  <c r="S11" i="2"/>
  <c r="H11" i="2" s="1"/>
  <c r="D237" i="1"/>
  <c r="O188" i="1"/>
  <c r="O185" i="1" s="1"/>
  <c r="M11" i="1"/>
  <c r="I13" i="1"/>
  <c r="H62" i="2"/>
  <c r="D170" i="1"/>
  <c r="D159" i="1" s="1"/>
  <c r="D196" i="1"/>
  <c r="K11" i="1"/>
  <c r="K8" i="1" s="1"/>
  <c r="D19" i="1"/>
  <c r="M185" i="1"/>
  <c r="H221" i="1"/>
  <c r="N232" i="1"/>
  <c r="D232" i="1" s="1"/>
  <c r="D235" i="1"/>
  <c r="D10" i="1"/>
  <c r="D227" i="1"/>
  <c r="D64" i="1"/>
  <c r="L11" i="1"/>
  <c r="L8" i="1" s="1"/>
  <c r="N188" i="1"/>
  <c r="N185" i="1" s="1"/>
  <c r="G18" i="1"/>
  <c r="O37" i="1"/>
  <c r="O16" i="1" s="1"/>
  <c r="S14" i="2"/>
  <c r="H21" i="2"/>
  <c r="O84" i="1"/>
  <c r="D84" i="1" s="1"/>
  <c r="D87" i="1"/>
  <c r="H11" i="1"/>
  <c r="H8" i="1" s="1"/>
  <c r="H13" i="1"/>
  <c r="O14" i="2"/>
  <c r="F11" i="1"/>
  <c r="F8" i="1" s="1"/>
  <c r="M190" i="1"/>
  <c r="F18" i="1"/>
  <c r="N34" i="1"/>
  <c r="N18" i="1" s="1"/>
  <c r="D29" i="1"/>
  <c r="E18" i="1"/>
  <c r="E185" i="1"/>
  <c r="E11" i="1"/>
  <c r="O9" i="1"/>
  <c r="F190" i="1"/>
  <c r="K13" i="1"/>
  <c r="K119" i="1"/>
  <c r="D119" i="1" s="1"/>
  <c r="D122" i="1"/>
  <c r="G13" i="1"/>
  <c r="G11" i="1"/>
  <c r="G8" i="1" s="1"/>
  <c r="J11" i="1"/>
  <c r="J8" i="1" s="1"/>
  <c r="J13" i="1"/>
  <c r="I221" i="1"/>
  <c r="M9" i="1"/>
  <c r="M13" i="1"/>
  <c r="E221" i="1"/>
  <c r="D222" i="1"/>
  <c r="D9" i="1" l="1"/>
  <c r="K18" i="1"/>
  <c r="S7" i="2"/>
  <c r="S6" i="2" s="1"/>
  <c r="D37" i="1"/>
  <c r="N221" i="1"/>
  <c r="D221" i="1" s="1"/>
  <c r="D188" i="1"/>
  <c r="D185" i="1"/>
  <c r="E8" i="1"/>
  <c r="N13" i="1"/>
  <c r="N11" i="1"/>
  <c r="N8" i="1" s="1"/>
  <c r="O7" i="2"/>
  <c r="H14" i="2"/>
  <c r="O34" i="1"/>
  <c r="O18" i="1" s="1"/>
  <c r="M8" i="1"/>
  <c r="D190" i="1"/>
  <c r="D18" i="1" l="1"/>
  <c r="D34" i="1"/>
  <c r="O6" i="2"/>
  <c r="H6" i="2" s="1"/>
  <c r="H7" i="2"/>
  <c r="O11" i="1"/>
  <c r="O13" i="1"/>
  <c r="D13" i="1" s="1"/>
  <c r="D16" i="1"/>
  <c r="D11" i="1" l="1"/>
  <c r="O8" i="1"/>
  <c r="D8" i="1" s="1"/>
</calcChain>
</file>

<file path=xl/sharedStrings.xml><?xml version="1.0" encoding="utf-8"?>
<sst xmlns="http://schemas.openxmlformats.org/spreadsheetml/2006/main" count="676" uniqueCount="231">
  <si>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</si>
  <si>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</si>
  <si>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</si>
  <si>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</si>
  <si>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</si>
  <si>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</si>
  <si>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</si>
  <si>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</si>
  <si>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</si>
  <si>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</si>
  <si>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</si>
  <si>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</si>
  <si>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</si>
  <si>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</si>
  <si>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</si>
  <si>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</si>
  <si>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</si>
  <si>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</si>
  <si>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</si>
  <si>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</si>
  <si>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</si>
  <si>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</si>
  <si>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</si>
  <si>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</si>
  <si>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</si>
  <si>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</si>
  <si>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</si>
  <si>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</si>
  <si>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</si>
  <si>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</si>
  <si>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</si>
  <si>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</si>
  <si>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</si>
  <si>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</si>
  <si>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</si>
  <si>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</si>
  <si>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</si>
  <si>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</si>
  <si>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</si>
  <si>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</si>
  <si>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</si>
  <si>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</si>
  <si>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</si>
  <si>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</si>
  <si>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</si>
  <si>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</si>
  <si>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</si>
  <si>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</si>
  <si>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</si>
  <si>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</si>
  <si>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</si>
  <si>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</si>
  <si>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</si>
  <si>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</si>
  <si>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</si>
  <si>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</si>
  <si>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</si>
  <si>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</si>
  <si>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</si>
  <si>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</si>
  <si>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</si>
  <si>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</si>
  <si>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</si>
  <si>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</si>
  <si>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</si>
  <si>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</si>
  <si>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</si>
  <si>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</si>
  <si>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</si>
  <si>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</si>
  <si>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</si>
  <si>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</si>
  <si>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</si>
  <si>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</si>
  <si>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</si>
  <si>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</si>
  <si>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</si>
  <si>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</si>
  <si>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</si>
  <si>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</si>
  <si>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</si>
  <si>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</si>
  <si>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</si>
  <si>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</si>
  <si>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</si>
  <si>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</si>
  <si>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</si>
  <si>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</si>
  <si>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</si>
  <si>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</si>
  <si>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</si>
  <si>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</si>
  <si>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</si>
  <si>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</si>
  <si>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</si>
  <si>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</si>
  <si>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</si>
  <si>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</si>
  <si>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</si>
  <si>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</si>
  <si>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</si>
  <si>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</si>
  <si>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</si>
  <si>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</si>
  <si>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</si>
  <si>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</si>
  <si>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</si>
  <si>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</si>
  <si>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</si>
  <si>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</si>
  <si>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</si>
  <si>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</si>
  <si>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</si>
  <si>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</si>
  <si>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</si>
  <si>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</si>
  <si>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</si>
  <si>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</si>
  <si>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</si>
  <si>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</si>
  <si>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</si>
  <si>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</si>
  <si>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</si>
  <si>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</si>
  <si>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</si>
  <si>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</si>
  <si>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</si>
  <si>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</si>
  <si>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</si>
  <si>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</si>
  <si>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</si>
  <si>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</si>
  <si>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</si>
  <si>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</si>
  <si>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</si>
  <si>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</si>
  <si>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</si>
  <si>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 xml:space="preserve"> РЕСУРСНОЕ ОБЕСПЕЧЕНИЕ  РЕАЛИЗАЦИИ МУНИЦИПАЛЬНОЙ ПРОГРАММЫ  ЗА СЧЕТ СРЕДСТВ МЕСТНОГО БЮДЖЕТА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</si>
  <si>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</si>
  <si>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</si>
  <si>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</si>
  <si>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</si>
  <si>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</si>
  <si>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</si>
  <si>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</si>
  <si>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</si>
  <si>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</si>
  <si>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</si>
  <si>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</si>
  <si>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</si>
  <si>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</si>
  <si>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</si>
  <si>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</si>
  <si>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</si>
  <si>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</si>
  <si>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</si>
  <si>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</si>
  <si>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</si>
  <si>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</si>
  <si>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</si>
  <si>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</si>
  <si>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</si>
  <si>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</si>
  <si>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</si>
  <si>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</si>
  <si>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</si>
  <si>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</si>
  <si>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</si>
  <si>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</si>
  <si>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</si>
  <si>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</si>
  <si>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</si>
  <si>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</si>
  <si>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</si>
  <si>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</si>
  <si>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</si>
  <si>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</si>
  <si>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</si>
  <si>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</si>
  <si>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</si>
  <si>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</si>
  <si>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</si>
  <si>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</si>
  <si>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</si>
  <si>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</si>
  <si>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</si>
  <si>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</si>
  <si>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</si>
  <si>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</si>
  <si>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</si>
  <si>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</si>
  <si>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</si>
  <si>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</si>
  <si>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</si>
  <si>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</si>
  <si>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</si>
  <si>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</si>
  <si>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</si>
  <si>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</si>
  <si>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</si>
  <si>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</si>
  <si>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</si>
  <si>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</si>
  <si>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</si>
  <si>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</si>
  <si>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</si>
  <si>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</si>
  <si>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</si>
  <si>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</si>
  <si>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</si>
  <si>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</si>
  <si>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</si>
  <si>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</si>
  <si>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</si>
  <si>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</si>
  <si>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</si>
  <si>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</si>
  <si>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</si>
  <si>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</si>
  <si>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</si>
  <si>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</si>
  <si>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</si>
  <si>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</si>
  <si>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</si>
  <si>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</si>
  <si>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</si>
  <si>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</si>
  <si>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</si>
  <si>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</si>
  <si>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Приложение № 2 к муниципальной программе
           в редакции постановления администрации города 
28.02.2023 № 286</t>
  </si>
  <si>
    <t>Приложение № 3 к муниципальной программе
в редакции постановления администрации города
28.02.2023 №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</si>
</sst>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49" fontId="2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0" xfId="0" applyFont="1"/>
    <xf numFmtId="0" fontId="17" fillId="0" borderId="0" xfId="0" applyFont="1"/>
    <xf numFmtId="0" fontId="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5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1" fillId="0" borderId="0" xfId="0" applyFont="1"/>
    <xf numFmtId="49" fontId="21" fillId="0" borderId="0" xfId="0" applyNumberFormat="1" applyFont="1"/>
    <xf numFmtId="0" fontId="21" fillId="0" borderId="0" xfId="0" applyFont="1" applyAlignment="1">
      <alignment horizontal="left"/>
    </xf>
    <xf numFmtId="164" fontId="21" fillId="0" borderId="0" xfId="0" applyNumberFormat="1" applyFont="1"/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22" fillId="4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164" fontId="7" fillId="4" borderId="1" xfId="0" applyNumberFormat="1" applyFont="1" applyFill="1" applyBorder="1" applyAlignment="1">
      <alignment horizontal="right" vertical="center" wrapText="1"/>
    </xf>
    <xf numFmtId="164" fontId="25" fillId="4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0" fontId="13" fillId="4" borderId="0" xfId="0" applyFont="1" applyFill="1"/>
    <xf numFmtId="164" fontId="6" fillId="4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0" xfId="0" applyFont="1" applyFill="1"/>
    <xf numFmtId="49" fontId="11" fillId="4" borderId="1" xfId="0" applyNumberFormat="1" applyFont="1" applyFill="1" applyBorder="1" applyAlignment="1">
      <alignment horizontal="justify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164" fontId="2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0" fillId="0" borderId="0" xfId="0" applyNumberFormat="1"/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7" fillId="0" borderId="0" xfId="0" applyFont="1"/>
    <xf numFmtId="164" fontId="24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164" fontId="8" fillId="4" borderId="9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1"/>
  <sheetViews>
    <sheetView tabSelected="1" zoomScaleNormal="100" zoomScaleSheetLayoutView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J1" sqref="J1:O1"/>
    </sheetView>
  </sheetViews>
  <sheetFormatPr defaultRowHeight="15" x14ac:dyDescent="0.25"/>
  <cols>
    <col min="1" max="1" width="7.85546875" style="31" customWidth="1"/>
    <col min="2" max="2" width="34.85546875" style="29" customWidth="1"/>
    <col min="3" max="3" width="20.42578125" style="29" customWidth="1"/>
    <col min="4" max="4" width="15.85546875" customWidth="1"/>
    <col min="5" max="5" width="13.140625" customWidth="1"/>
    <col min="6" max="6" width="11.85546875" customWidth="1"/>
    <col min="7" max="7" width="12.140625" customWidth="1"/>
    <col min="8" max="8" width="11.85546875" customWidth="1"/>
    <col min="9" max="9" width="14" customWidth="1"/>
    <col min="10" max="10" width="14.140625" style="19" customWidth="1"/>
    <col min="11" max="11" width="14.7109375" style="19" customWidth="1"/>
    <col min="12" max="12" width="12.42578125" style="19" customWidth="1"/>
    <col min="13" max="15" width="12.42578125" customWidth="1"/>
  </cols>
  <sheetData>
    <row r="1" spans="1:15" ht="48" customHeight="1" x14ac:dyDescent="0.25">
      <c r="J1" s="139" t="s">
        <v>230</v>
      </c>
      <c r="K1" s="140"/>
      <c r="L1" s="140"/>
      <c r="M1" s="140"/>
      <c r="N1" s="140"/>
      <c r="O1" s="140"/>
    </row>
    <row r="2" spans="1:15" ht="29.25" customHeight="1" x14ac:dyDescent="0.25">
      <c r="A2" s="142" t="s">
        <v>136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ht="15.75" customHeight="1" x14ac:dyDescent="0.25">
      <c r="A3" s="142" t="s">
        <v>221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15.75" x14ac:dyDescent="0.25">
      <c r="A4" s="30"/>
    </row>
    <row r="5" spans="1:15" ht="15" customHeight="1" x14ac:dyDescent="0.25">
      <c r="A5" s="129" t="s">
        <v>0</v>
      </c>
      <c r="B5" s="126" t="s">
        <v>48</v>
      </c>
      <c r="C5" s="126" t="s">
        <v>1</v>
      </c>
      <c r="D5" s="141" t="s">
        <v>222</v>
      </c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s="28" customFormat="1" ht="31.35" customHeight="1" x14ac:dyDescent="0.25">
      <c r="A6" s="129"/>
      <c r="B6" s="126"/>
      <c r="C6" s="126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27" t="s">
        <v>8</v>
      </c>
      <c r="K6" s="18" t="s">
        <v>120</v>
      </c>
      <c r="L6" s="98" t="s">
        <v>121</v>
      </c>
      <c r="M6" s="99" t="s">
        <v>122</v>
      </c>
      <c r="N6" s="99" t="s">
        <v>123</v>
      </c>
      <c r="O6" s="99" t="s">
        <v>124</v>
      </c>
    </row>
    <row r="7" spans="1:15" x14ac:dyDescent="0.25">
      <c r="A7" s="17">
        <v>1</v>
      </c>
      <c r="B7" s="18">
        <v>2</v>
      </c>
      <c r="C7" s="18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8</v>
      </c>
      <c r="J7" s="24">
        <v>10</v>
      </c>
      <c r="K7" s="20">
        <v>11</v>
      </c>
      <c r="L7" s="100">
        <v>12</v>
      </c>
      <c r="M7" s="101">
        <v>13</v>
      </c>
      <c r="N7" s="101">
        <v>14</v>
      </c>
      <c r="O7" s="101">
        <v>15</v>
      </c>
    </row>
    <row r="8" spans="1:15" s="14" customFormat="1" x14ac:dyDescent="0.25">
      <c r="A8" s="127"/>
      <c r="B8" s="128" t="s">
        <v>223</v>
      </c>
      <c r="C8" s="113" t="s">
        <v>2</v>
      </c>
      <c r="D8" s="35">
        <f>E8+F8+G8+H8+I8+J8+K8+L8+M8+N8+O8</f>
        <v>4360357.3694800008</v>
      </c>
      <c r="E8" s="35">
        <f t="shared" ref="E8:O8" si="0">SUM(E9:E12)</f>
        <v>127971.826</v>
      </c>
      <c r="F8" s="35">
        <f t="shared" si="0"/>
        <v>151536.14799999999</v>
      </c>
      <c r="G8" s="35">
        <f t="shared" si="0"/>
        <v>164125.266</v>
      </c>
      <c r="H8" s="35">
        <f t="shared" si="0"/>
        <v>162820.06199999998</v>
      </c>
      <c r="I8" s="35">
        <f t="shared" si="0"/>
        <v>468109.38754999998</v>
      </c>
      <c r="J8" s="35">
        <f t="shared" si="0"/>
        <v>1354368.4438</v>
      </c>
      <c r="K8" s="35">
        <f t="shared" si="0"/>
        <v>966311.45110000006</v>
      </c>
      <c r="L8" s="53">
        <f t="shared" si="0"/>
        <v>504705.58364999999</v>
      </c>
      <c r="M8" s="53">
        <f t="shared" si="0"/>
        <v>206869.79728</v>
      </c>
      <c r="N8" s="53">
        <f t="shared" si="0"/>
        <v>139019.70204999999</v>
      </c>
      <c r="O8" s="53">
        <f t="shared" si="0"/>
        <v>114519.70204999999</v>
      </c>
    </row>
    <row r="9" spans="1:15" s="14" customFormat="1" x14ac:dyDescent="0.25">
      <c r="A9" s="127"/>
      <c r="B9" s="128"/>
      <c r="C9" s="113" t="s">
        <v>9</v>
      </c>
      <c r="D9" s="35">
        <f>E9+F9+G9+H9+I9+J9+K9+L9+M9+N9+O9</f>
        <v>1060111.709</v>
      </c>
      <c r="E9" s="36">
        <v>0</v>
      </c>
      <c r="F9" s="35">
        <f>F14+F186</f>
        <v>821.70899999999995</v>
      </c>
      <c r="G9" s="36">
        <v>0</v>
      </c>
      <c r="H9" s="36">
        <v>0</v>
      </c>
      <c r="I9" s="36">
        <v>0</v>
      </c>
      <c r="J9" s="36">
        <f t="shared" ref="J9:O12" si="1">J14+J186</f>
        <v>600000</v>
      </c>
      <c r="K9" s="36">
        <f t="shared" si="1"/>
        <v>359290</v>
      </c>
      <c r="L9" s="53">
        <f t="shared" si="1"/>
        <v>100000</v>
      </c>
      <c r="M9" s="53">
        <f t="shared" si="1"/>
        <v>0</v>
      </c>
      <c r="N9" s="53">
        <f t="shared" si="1"/>
        <v>0</v>
      </c>
      <c r="O9" s="53">
        <f t="shared" si="1"/>
        <v>0</v>
      </c>
    </row>
    <row r="10" spans="1:15" s="14" customFormat="1" x14ac:dyDescent="0.25">
      <c r="A10" s="127"/>
      <c r="B10" s="128"/>
      <c r="C10" s="113" t="s">
        <v>10</v>
      </c>
      <c r="D10" s="35">
        <f t="shared" ref="D10:D13" si="2">E10+F10+G10+H10+I10+J10+K10+L10+M10+N10+O10</f>
        <v>566650.43912</v>
      </c>
      <c r="E10" s="35">
        <f>SUM(E15+E91)</f>
        <v>77245.981</v>
      </c>
      <c r="F10" s="35">
        <f>F15+F187</f>
        <v>46103.087</v>
      </c>
      <c r="G10" s="35">
        <f>SUM(G15+G91)</f>
        <v>46808.625</v>
      </c>
      <c r="H10" s="35">
        <f>SUM(H15+H91)</f>
        <v>64345.733</v>
      </c>
      <c r="I10" s="35">
        <f>SUM(I15+I91)</f>
        <v>107945.02099999999</v>
      </c>
      <c r="J10" s="36">
        <f t="shared" si="1"/>
        <v>47693.71</v>
      </c>
      <c r="K10" s="36">
        <f t="shared" si="1"/>
        <v>64872.883000000002</v>
      </c>
      <c r="L10" s="53">
        <f t="shared" si="1"/>
        <v>44901.897980000002</v>
      </c>
      <c r="M10" s="53">
        <f t="shared" si="1"/>
        <v>26088.46128</v>
      </c>
      <c r="N10" s="53">
        <f t="shared" si="1"/>
        <v>20322.519929999999</v>
      </c>
      <c r="O10" s="53">
        <f t="shared" si="1"/>
        <v>20322.519929999999</v>
      </c>
    </row>
    <row r="11" spans="1:15" s="14" customFormat="1" x14ac:dyDescent="0.25">
      <c r="A11" s="127"/>
      <c r="B11" s="128"/>
      <c r="C11" s="113" t="s">
        <v>12</v>
      </c>
      <c r="D11" s="35">
        <f t="shared" si="2"/>
        <v>2733595.2213599999</v>
      </c>
      <c r="E11" s="35">
        <f>E16+E188</f>
        <v>50725.844999999994</v>
      </c>
      <c r="F11" s="35">
        <f>F16+F188</f>
        <v>104611.352</v>
      </c>
      <c r="G11" s="35">
        <f>G16+G188</f>
        <v>117316.641</v>
      </c>
      <c r="H11" s="35">
        <f>H16+H188</f>
        <v>98474.328999999983</v>
      </c>
      <c r="I11" s="35">
        <f>I16+I188</f>
        <v>360164.36654999998</v>
      </c>
      <c r="J11" s="36">
        <f t="shared" si="1"/>
        <v>706674.73380000005</v>
      </c>
      <c r="K11" s="36">
        <f t="shared" si="1"/>
        <v>542148.56810000003</v>
      </c>
      <c r="L11" s="53">
        <f t="shared" si="1"/>
        <v>359803.68566999998</v>
      </c>
      <c r="M11" s="53">
        <f t="shared" si="1"/>
        <v>180781.33600000001</v>
      </c>
      <c r="N11" s="53">
        <f t="shared" si="1"/>
        <v>118697.18212</v>
      </c>
      <c r="O11" s="53">
        <f t="shared" si="1"/>
        <v>94197.182119999998</v>
      </c>
    </row>
    <row r="12" spans="1:15" s="14" customFormat="1" x14ac:dyDescent="0.25">
      <c r="A12" s="127"/>
      <c r="B12" s="128"/>
      <c r="C12" s="113" t="s">
        <v>11</v>
      </c>
      <c r="D12" s="35">
        <f t="shared" si="2"/>
        <v>0</v>
      </c>
      <c r="E12" s="36">
        <v>0</v>
      </c>
      <c r="F12" s="35">
        <f>F17+F93</f>
        <v>0</v>
      </c>
      <c r="G12" s="36">
        <v>0</v>
      </c>
      <c r="H12" s="36">
        <v>0</v>
      </c>
      <c r="I12" s="36">
        <v>0</v>
      </c>
      <c r="J12" s="36">
        <f t="shared" si="1"/>
        <v>0</v>
      </c>
      <c r="K12" s="36">
        <f t="shared" si="1"/>
        <v>0</v>
      </c>
      <c r="L12" s="53">
        <f t="shared" si="1"/>
        <v>0</v>
      </c>
      <c r="M12" s="53">
        <f t="shared" si="1"/>
        <v>0</v>
      </c>
      <c r="N12" s="53">
        <f t="shared" si="1"/>
        <v>0</v>
      </c>
      <c r="O12" s="53">
        <f t="shared" si="1"/>
        <v>0</v>
      </c>
    </row>
    <row r="13" spans="1:15" s="14" customFormat="1" x14ac:dyDescent="0.25">
      <c r="A13" s="137">
        <v>1</v>
      </c>
      <c r="B13" s="138" t="s">
        <v>224</v>
      </c>
      <c r="C13" s="33" t="s">
        <v>2</v>
      </c>
      <c r="D13" s="35">
        <f t="shared" si="2"/>
        <v>4231872.3716799999</v>
      </c>
      <c r="E13" s="35">
        <f t="shared" ref="E13:O13" si="3">SUM(E14:E17)</f>
        <v>123806.264</v>
      </c>
      <c r="F13" s="35">
        <f t="shared" si="3"/>
        <v>149426.17800000001</v>
      </c>
      <c r="G13" s="35">
        <f t="shared" si="3"/>
        <v>163625.266</v>
      </c>
      <c r="H13" s="35">
        <f t="shared" si="3"/>
        <v>153109.95099999997</v>
      </c>
      <c r="I13" s="35">
        <f t="shared" si="3"/>
        <v>389408.71454999998</v>
      </c>
      <c r="J13" s="35">
        <f t="shared" si="3"/>
        <v>1325539.7620000001</v>
      </c>
      <c r="K13" s="35">
        <f t="shared" si="3"/>
        <v>965441.45110000006</v>
      </c>
      <c r="L13" s="53">
        <f t="shared" si="3"/>
        <v>503805.58364999999</v>
      </c>
      <c r="M13" s="53">
        <f t="shared" si="3"/>
        <v>205969.79728</v>
      </c>
      <c r="N13" s="53">
        <f t="shared" si="3"/>
        <v>138119.70204999999</v>
      </c>
      <c r="O13" s="53">
        <f t="shared" si="3"/>
        <v>113619.70204999999</v>
      </c>
    </row>
    <row r="14" spans="1:15" s="14" customFormat="1" x14ac:dyDescent="0.25">
      <c r="A14" s="137"/>
      <c r="B14" s="138"/>
      <c r="C14" s="33" t="s">
        <v>9</v>
      </c>
      <c r="D14" s="35">
        <f>E14+F14+G14+H14+I14+J14+K14+L14+M14+N14+O14</f>
        <v>1059290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f>J20+J25+J30+J35+J40+J45+J50+J55+J60+J65+J70+J75+J80+J85+J90+J95+J100+J105+J110+J115+J120+J125+J166+J171+J176+J181+J161</f>
        <v>600000</v>
      </c>
      <c r="K14" s="36">
        <f>K20+K25+K30+K35+K40+K45+K50+K55+K60+K65+K70+K75+K80+K85+K90+K95+K100+K105+K110+K115+K120+K125+K166+K171+K176+K181+K161</f>
        <v>359290</v>
      </c>
      <c r="L14" s="53">
        <f>L20+L25+L30+L35+L40+L45+L50+L55+L60+L65+L70+L75+L80+L85+L90+L95+L100+L105+L110+L115+L120+L125+L130+L135+L140+L145+L150+L166+L171+L176+L181+L161</f>
        <v>100000</v>
      </c>
      <c r="M14" s="53">
        <f t="shared" ref="M14:O15" si="4">M20+M25+M30+M35+M40+M45+M50+M55+M60+M65+M70+M75+M80+M85+M90+M95+M100+M105+M110+M115+M120+M125+M166+M171+M176+M181+M161</f>
        <v>0</v>
      </c>
      <c r="N14" s="53">
        <f t="shared" si="4"/>
        <v>0</v>
      </c>
      <c r="O14" s="53">
        <f t="shared" si="4"/>
        <v>0</v>
      </c>
    </row>
    <row r="15" spans="1:15" s="14" customFormat="1" x14ac:dyDescent="0.25">
      <c r="A15" s="137"/>
      <c r="B15" s="138"/>
      <c r="C15" s="33" t="s">
        <v>10</v>
      </c>
      <c r="D15" s="35">
        <f>E15+F15+G15+H15+I15+J15+K15+L15+M15+N15+O15</f>
        <v>566650.43912</v>
      </c>
      <c r="E15" s="35">
        <f>SUM(E21+E26+E31+E46+E51+E56+E61)</f>
        <v>77245.981</v>
      </c>
      <c r="F15" s="35">
        <f>SUM(F21+F26+F31+F46+F51+F56+F61)</f>
        <v>46103.087</v>
      </c>
      <c r="G15" s="35">
        <f>SUM(G21+G26+G31+G46+G51+G56+G61)</f>
        <v>46808.625</v>
      </c>
      <c r="H15" s="35">
        <f>SUM(H21+H26+H31+H46+H51+H56+H61)</f>
        <v>64345.733</v>
      </c>
      <c r="I15" s="35">
        <f>SUM(I21+I26+I31+I46+I51+I56+I61+I106+I86)</f>
        <v>107945.02099999999</v>
      </c>
      <c r="J15" s="36">
        <f>J21+J26+J31+J36+J41+J46+J51+J56+J61+J66+J71+J76+J81+J86+J91+J96+J101+J106+J111+J116+J121+J126+J167+J172+J177+J182+J162</f>
        <v>47693.71</v>
      </c>
      <c r="K15" s="36">
        <f>K21+K26+K31+K36+K41+K46+K51+K56+K61+K66+K71+K76+K81+K86+K91+K96+K101+K106+K111+K116+K121+K126+K167+K172+K177+K182+K162</f>
        <v>64872.883000000002</v>
      </c>
      <c r="L15" s="53">
        <f>L21+L26+L31+L36+L41+L46+L51+L56+L61+L66+L71+L76+L81+L86+L91+L96+L101+L106+L111+L116+L121+L126+L167+L172+L177+L182+L162</f>
        <v>44901.897980000002</v>
      </c>
      <c r="M15" s="53">
        <f t="shared" si="4"/>
        <v>26088.46128</v>
      </c>
      <c r="N15" s="53">
        <f t="shared" si="4"/>
        <v>20322.519929999999</v>
      </c>
      <c r="O15" s="53">
        <f t="shared" si="4"/>
        <v>20322.519929999999</v>
      </c>
    </row>
    <row r="16" spans="1:15" s="14" customFormat="1" x14ac:dyDescent="0.25">
      <c r="A16" s="137"/>
      <c r="B16" s="138"/>
      <c r="C16" s="33" t="s">
        <v>12</v>
      </c>
      <c r="D16" s="35">
        <f>E16+F16+G16+H16+I16+J16+K16+L16+M16+N16+O16</f>
        <v>2605931.9325600001</v>
      </c>
      <c r="E16" s="35">
        <f>SUM(E22+E27+E32+E47+E52+E57+E62)</f>
        <v>46560.282999999996</v>
      </c>
      <c r="F16" s="35">
        <f>SUM(F22+F27+F32+F47+F52+F57+F62+F67)</f>
        <v>103323.091</v>
      </c>
      <c r="G16" s="35">
        <f>SUM(G22+G27+G32+G47+G52+G57+G62+G67+G37+G72)</f>
        <v>116816.641</v>
      </c>
      <c r="H16" s="35">
        <f>SUM(H22+H27+H32+H47+H52+H57+H62+H67+H37+H72+H77+H82+H87+H92+H97+H168)</f>
        <v>88764.217999999979</v>
      </c>
      <c r="I16" s="35">
        <f>SUM(I22+I27+I32+I47+I52+I57+I62+I67+I37+I72+I77+I82+I87+I92+I97+I168+I102+I107+I112+I117)</f>
        <v>281463.69354999997</v>
      </c>
      <c r="J16" s="36">
        <f>J22+J27+J32+J37+J42+J47+J52+J57+J62+J67+J72+J77+J82+J87+J92+J97+J102+J107+J112+J117+J122+J127+J168+J173+J178+J183+J163</f>
        <v>677846.05200000003</v>
      </c>
      <c r="K16" s="36">
        <f>K22+K27+K32+K37+K42+K47+K52+K57+K62+K67+K72+K77+K82+K87+K92+K97+K102+K107+K112+K117+K122+K127+K168+K173+K178+K183+K163+K132+K137+K142+K147</f>
        <v>541278.56810000003</v>
      </c>
      <c r="L16" s="53">
        <f>L22+L27+L32+L37+L42+L47+L52+L57+L62+L67+L72+L77+L82+L87+L92+L97+L102+L107+L112+L117+L122+L127+L168+L173+L178+L183+L163+L132+L137+L142+L147+L157</f>
        <v>358903.68566999998</v>
      </c>
      <c r="M16" s="53">
        <f t="shared" ref="M16:O16" si="5">M22+M27+M32+M37+M42+M47+M52+M57+M62+M67+M72+M77+M82+M87+M92+M97+M102+M107+M112+M117+M122+M127+M168+M173+M178+M183+M163+M132+M137+M142+M147+M157</f>
        <v>179881.33600000001</v>
      </c>
      <c r="N16" s="53">
        <f t="shared" si="5"/>
        <v>117797.18212</v>
      </c>
      <c r="O16" s="53">
        <f t="shared" si="5"/>
        <v>93297.182119999998</v>
      </c>
    </row>
    <row r="17" spans="1:15" s="14" customFormat="1" x14ac:dyDescent="0.25">
      <c r="A17" s="137"/>
      <c r="B17" s="138"/>
      <c r="C17" s="33" t="s">
        <v>11</v>
      </c>
      <c r="D17" s="35">
        <f>E17+F17+G17+H17+I17+J17</f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f>J23+J28+J33+J38+J43+J48+J53+J58+J63+J68+J73+J78+J83+J88+J93+J98+J103+J108+J113+J118+J123+J128+J169+J174+J179</f>
        <v>0</v>
      </c>
      <c r="K17" s="36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14" customFormat="1" ht="66.599999999999994" customHeight="1" x14ac:dyDescent="0.25">
      <c r="A18" s="34" t="s">
        <v>13</v>
      </c>
      <c r="B18" s="33" t="s">
        <v>70</v>
      </c>
      <c r="C18" s="33"/>
      <c r="D18" s="35">
        <f>E18+F18+G18+H18+I18+J18+K18+L18+M18+N18+O18</f>
        <v>3126517.1185799995</v>
      </c>
      <c r="E18" s="36">
        <f>E19+E24+E29+E39+E44+E49+E54+E59</f>
        <v>123806.26400000001</v>
      </c>
      <c r="F18" s="36">
        <f>F19+F24+F29+F39+F44+F49+F54+F59+F67</f>
        <v>149426.17799999999</v>
      </c>
      <c r="G18" s="36">
        <f>G19+G24+G29+G39+G44+G49+G54+G59+G67+G69+G34</f>
        <v>163625.266</v>
      </c>
      <c r="H18" s="36">
        <f>H19+H24+H29+H39+H44+H49+H54+H59+H67+H69+H34+H74+H79+H84+H89+H94+H165</f>
        <v>153109.95100000003</v>
      </c>
      <c r="I18" s="36">
        <f>I19+I24+I29+I34+I39+I44+I49+I54+I59+I64+I69+I74+I79+I84+I89+I94+I99+I104+I109+I114</f>
        <v>384157.71454999992</v>
      </c>
      <c r="J18" s="36">
        <f>J19+J24+J29+J34+J39+J44+J49+J54+J59+J64+J69+J74+J79+J84+J89+J94+J99+J104+J109+J114+J119+J124</f>
        <v>637196.78700000001</v>
      </c>
      <c r="K18" s="36">
        <f>K19+K24+K29+K34+K39+K44+K49+K54+K59+K64+K69+K74+K79+K84+K89+K94+K99+K104+K109+K114+K119+K124+K129+K134+K139+K144</f>
        <v>553680.17299999995</v>
      </c>
      <c r="L18" s="53">
        <f>L19+L24+L29+L34+L39+L44+L49+L54+L59+L64+L69+L74+L79+L84+L89+L94+L99+L104+L109+L114+L119+L124+L129+L134+L139+L144+L149+L154</f>
        <v>503805.58364999999</v>
      </c>
      <c r="M18" s="53">
        <f t="shared" ref="M18:O18" si="6">M19+M24+M29+M34+M39+M44+M49+M54+M59+M64+M69+M74+M79+M84+M89+M94+M99+M104+M109+M114+M119+M124+M129+M134+M139+M144+M149+M154</f>
        <v>205969.79728</v>
      </c>
      <c r="N18" s="53">
        <f t="shared" si="6"/>
        <v>138119.70204999999</v>
      </c>
      <c r="O18" s="53">
        <f t="shared" si="6"/>
        <v>113619.70204999999</v>
      </c>
    </row>
    <row r="19" spans="1:15" s="64" customFormat="1" x14ac:dyDescent="0.25">
      <c r="A19" s="121" t="s">
        <v>39</v>
      </c>
      <c r="B19" s="119" t="s">
        <v>41</v>
      </c>
      <c r="C19" s="114" t="s">
        <v>2</v>
      </c>
      <c r="D19" s="58">
        <f t="shared" ref="D19:D49" si="7">E19+F19+G19+H19+I19+J19+K19+L19+M19+N19+O19</f>
        <v>953229.72742999997</v>
      </c>
      <c r="E19" s="58">
        <f t="shared" ref="E19:J19" si="8">SUM(E20:E23)</f>
        <v>30329.116999999998</v>
      </c>
      <c r="F19" s="58">
        <f t="shared" si="8"/>
        <v>39850</v>
      </c>
      <c r="G19" s="58">
        <f t="shared" si="8"/>
        <v>33364.447999999997</v>
      </c>
      <c r="H19" s="58">
        <f>SUM(H20:H23)</f>
        <v>35701.620999999999</v>
      </c>
      <c r="I19" s="58">
        <f t="shared" si="8"/>
        <v>85599</v>
      </c>
      <c r="J19" s="58">
        <f t="shared" si="8"/>
        <v>125400.882</v>
      </c>
      <c r="K19" s="58">
        <f>SUM(K20:K23)</f>
        <v>147680.97700000001</v>
      </c>
      <c r="L19" s="59">
        <f>SUM(L20:L23)</f>
        <v>145204.47589999999</v>
      </c>
      <c r="M19" s="59">
        <f>SUM(M20:M23)</f>
        <v>110099.20653</v>
      </c>
      <c r="N19" s="59">
        <f>SUM(N20:N23)</f>
        <v>110000</v>
      </c>
      <c r="O19" s="59">
        <f>SUM(O20:O23)</f>
        <v>90000</v>
      </c>
    </row>
    <row r="20" spans="1:15" s="60" customFormat="1" x14ac:dyDescent="0.25">
      <c r="A20" s="121"/>
      <c r="B20" s="119"/>
      <c r="C20" s="110" t="s">
        <v>9</v>
      </c>
      <c r="D20" s="58">
        <f t="shared" si="7"/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60" customFormat="1" x14ac:dyDescent="0.25">
      <c r="A21" s="121"/>
      <c r="B21" s="119"/>
      <c r="C21" s="110" t="s">
        <v>10</v>
      </c>
      <c r="D21" s="58">
        <f t="shared" si="7"/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60" customFormat="1" x14ac:dyDescent="0.25">
      <c r="A22" s="121"/>
      <c r="B22" s="119"/>
      <c r="C22" s="110" t="s">
        <v>12</v>
      </c>
      <c r="D22" s="58">
        <f t="shared" si="7"/>
        <v>953229.72742999997</v>
      </c>
      <c r="E22" s="61">
        <f>'ПРИЛОЖ 2'!I18</f>
        <v>30329.116999999998</v>
      </c>
      <c r="F22" s="61">
        <f>'ПРИЛОЖ 2'!J18</f>
        <v>39850</v>
      </c>
      <c r="G22" s="61">
        <f>'ПРИЛОЖ 2'!K18</f>
        <v>33364.447999999997</v>
      </c>
      <c r="H22" s="61">
        <f>'ПРИЛОЖ 2'!L18</f>
        <v>35701.620999999999</v>
      </c>
      <c r="I22" s="61">
        <f>'ПРИЛОЖ 2'!M18</f>
        <v>85599</v>
      </c>
      <c r="J22" s="61">
        <f>'ПРИЛОЖ 2'!N18</f>
        <v>125400.882</v>
      </c>
      <c r="K22" s="61">
        <f>'ПРИЛОЖ 2'!O18</f>
        <v>147680.97700000001</v>
      </c>
      <c r="L22" s="62">
        <f>'ПРИЛОЖ 2'!P18</f>
        <v>145204.47589999999</v>
      </c>
      <c r="M22" s="62">
        <f>'ПРИЛОЖ 2'!Q18</f>
        <v>110099.20653</v>
      </c>
      <c r="N22" s="62">
        <f>'ПРИЛОЖ 2'!R18</f>
        <v>110000</v>
      </c>
      <c r="O22" s="62">
        <f>'ПРИЛОЖ 2'!S18</f>
        <v>90000</v>
      </c>
    </row>
    <row r="23" spans="1:15" s="60" customFormat="1" x14ac:dyDescent="0.25">
      <c r="A23" s="121"/>
      <c r="B23" s="119"/>
      <c r="C23" s="110" t="s">
        <v>11</v>
      </c>
      <c r="D23" s="58">
        <f t="shared" si="7"/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64" customFormat="1" x14ac:dyDescent="0.25">
      <c r="A24" s="121" t="s">
        <v>40</v>
      </c>
      <c r="B24" s="119" t="s">
        <v>27</v>
      </c>
      <c r="C24" s="114" t="s">
        <v>2</v>
      </c>
      <c r="D24" s="58">
        <f>E24+F24+G24+H24+I24+J24+K24+L24+M24+N24+O24</f>
        <v>56059.780000000006</v>
      </c>
      <c r="E24" s="58">
        <f t="shared" ref="E24:J24" si="9">SUM(E25:E28)</f>
        <v>695.19399999999996</v>
      </c>
      <c r="F24" s="58">
        <f t="shared" si="9"/>
        <v>750</v>
      </c>
      <c r="G24" s="58">
        <f t="shared" si="9"/>
        <v>310.553</v>
      </c>
      <c r="H24" s="58">
        <f t="shared" si="9"/>
        <v>459.25099999999998</v>
      </c>
      <c r="I24" s="58">
        <f t="shared" si="9"/>
        <v>12611.722</v>
      </c>
      <c r="J24" s="58">
        <f t="shared" si="9"/>
        <v>24591.351999999999</v>
      </c>
      <c r="K24" s="58">
        <f>SUM(K25:K28)</f>
        <v>8149.2280000000001</v>
      </c>
      <c r="L24" s="59">
        <f>SUM(L25:L28)</f>
        <v>2492.48</v>
      </c>
      <c r="M24" s="59">
        <f>SUM(M25:M28)</f>
        <v>3000</v>
      </c>
      <c r="N24" s="59">
        <f>SUM(N25:N28)</f>
        <v>3000</v>
      </c>
      <c r="O24" s="59">
        <f>SUM(O25:O28)</f>
        <v>0</v>
      </c>
    </row>
    <row r="25" spans="1:15" s="60" customFormat="1" x14ac:dyDescent="0.25">
      <c r="A25" s="121"/>
      <c r="B25" s="119"/>
      <c r="C25" s="74" t="s">
        <v>9</v>
      </c>
      <c r="D25" s="58">
        <f t="shared" si="7"/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2">
        <v>0</v>
      </c>
      <c r="M25" s="62">
        <v>0</v>
      </c>
      <c r="N25" s="62">
        <v>0</v>
      </c>
      <c r="O25" s="62">
        <v>0</v>
      </c>
    </row>
    <row r="26" spans="1:15" s="60" customFormat="1" x14ac:dyDescent="0.25">
      <c r="A26" s="121"/>
      <c r="B26" s="119"/>
      <c r="C26" s="74" t="s">
        <v>10</v>
      </c>
      <c r="D26" s="58">
        <f t="shared" si="7"/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2">
        <v>0</v>
      </c>
      <c r="M26" s="62">
        <v>0</v>
      </c>
      <c r="N26" s="62">
        <v>0</v>
      </c>
      <c r="O26" s="62">
        <v>0</v>
      </c>
    </row>
    <row r="27" spans="1:15" s="60" customFormat="1" x14ac:dyDescent="0.25">
      <c r="A27" s="121"/>
      <c r="B27" s="119"/>
      <c r="C27" s="74" t="s">
        <v>12</v>
      </c>
      <c r="D27" s="58">
        <f>E27+F27+G27+H27+I27+J27+K27+L27+M27+N27+O27</f>
        <v>56059.780000000006</v>
      </c>
      <c r="E27" s="61">
        <f>'ПРИЛОЖ 2'!I19</f>
        <v>695.19399999999996</v>
      </c>
      <c r="F27" s="61">
        <f>'ПРИЛОЖ 2'!J19</f>
        <v>750</v>
      </c>
      <c r="G27" s="61">
        <f>'ПРИЛОЖ 2'!K19</f>
        <v>310.553</v>
      </c>
      <c r="H27" s="61">
        <f>'ПРИЛОЖ 2'!L19</f>
        <v>459.25099999999998</v>
      </c>
      <c r="I27" s="61">
        <f>'ПРИЛОЖ 2'!M19</f>
        <v>12611.722</v>
      </c>
      <c r="J27" s="61">
        <f>'ПРИЛОЖ 2'!N19</f>
        <v>24591.351999999999</v>
      </c>
      <c r="K27" s="61">
        <f>'ПРИЛОЖ 2'!O19</f>
        <v>8149.2280000000001</v>
      </c>
      <c r="L27" s="62">
        <f>'ПРИЛОЖ 2'!P19</f>
        <v>2492.48</v>
      </c>
      <c r="M27" s="62">
        <f>'ПРИЛОЖ 2'!Q19</f>
        <v>3000</v>
      </c>
      <c r="N27" s="62">
        <f>'ПРИЛОЖ 2'!R19</f>
        <v>3000</v>
      </c>
      <c r="O27" s="62">
        <f>'ПРИЛОЖ 2'!S19</f>
        <v>0</v>
      </c>
    </row>
    <row r="28" spans="1:15" s="60" customFormat="1" x14ac:dyDescent="0.25">
      <c r="A28" s="121"/>
      <c r="B28" s="119"/>
      <c r="C28" s="74" t="s">
        <v>11</v>
      </c>
      <c r="D28" s="58">
        <f t="shared" si="7"/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2">
        <v>0</v>
      </c>
      <c r="M28" s="62">
        <v>0</v>
      </c>
      <c r="N28" s="62">
        <v>0</v>
      </c>
      <c r="O28" s="62">
        <v>0</v>
      </c>
    </row>
    <row r="29" spans="1:15" s="64" customFormat="1" x14ac:dyDescent="0.25">
      <c r="A29" s="121" t="s">
        <v>73</v>
      </c>
      <c r="B29" s="119" t="s">
        <v>225</v>
      </c>
      <c r="C29" s="115" t="s">
        <v>2</v>
      </c>
      <c r="D29" s="58">
        <f t="shared" si="7"/>
        <v>614306.94106999994</v>
      </c>
      <c r="E29" s="58">
        <f t="shared" ref="E29:J29" si="10">SUM(E30:E33)</f>
        <v>81081.114000000001</v>
      </c>
      <c r="F29" s="58">
        <f t="shared" si="10"/>
        <v>50603.087</v>
      </c>
      <c r="G29" s="58">
        <f>SUM(G30:G33)</f>
        <v>49683.425000000003</v>
      </c>
      <c r="H29" s="58">
        <f>SUM(H30:H33)</f>
        <v>67758.293000000005</v>
      </c>
      <c r="I29" s="58">
        <f t="shared" si="10"/>
        <v>128112.25499999999</v>
      </c>
      <c r="J29" s="58">
        <f t="shared" si="10"/>
        <v>50250.985000000001</v>
      </c>
      <c r="K29" s="58">
        <f>SUM(K30:K33)</f>
        <v>68851.684000000008</v>
      </c>
      <c r="L29" s="59">
        <f>SUM(L30:L33)</f>
        <v>47265.155780000001</v>
      </c>
      <c r="M29" s="59">
        <f>SUM(M30:M33)</f>
        <v>27461.538189999999</v>
      </c>
      <c r="N29" s="59">
        <f>SUM(N30:N33)</f>
        <v>21619.70205</v>
      </c>
      <c r="O29" s="59">
        <f>SUM(O30:O33)</f>
        <v>21619.70205</v>
      </c>
    </row>
    <row r="30" spans="1:15" s="60" customFormat="1" x14ac:dyDescent="0.25">
      <c r="A30" s="121"/>
      <c r="B30" s="119"/>
      <c r="C30" s="74" t="s">
        <v>9</v>
      </c>
      <c r="D30" s="58">
        <f t="shared" si="7"/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2">
        <v>0</v>
      </c>
      <c r="M30" s="62">
        <v>0</v>
      </c>
      <c r="N30" s="62">
        <v>0</v>
      </c>
      <c r="O30" s="62">
        <v>0</v>
      </c>
    </row>
    <row r="31" spans="1:15" s="60" customFormat="1" x14ac:dyDescent="0.25">
      <c r="A31" s="121"/>
      <c r="B31" s="119"/>
      <c r="C31" s="74" t="s">
        <v>10</v>
      </c>
      <c r="D31" s="58">
        <f>E31+F31+G31+H31+I31+J31+K31+L31+M31+N31+O31</f>
        <v>564329.54911999998</v>
      </c>
      <c r="E31" s="61">
        <v>77245.981</v>
      </c>
      <c r="F31" s="61">
        <v>46103.087</v>
      </c>
      <c r="G31" s="61">
        <v>46808.625</v>
      </c>
      <c r="H31" s="61">
        <v>64345.733</v>
      </c>
      <c r="I31" s="61">
        <v>107592.02099999999</v>
      </c>
      <c r="J31" s="61">
        <v>45725.82</v>
      </c>
      <c r="K31" s="61">
        <v>64872.883000000002</v>
      </c>
      <c r="L31" s="62">
        <v>44901.897980000002</v>
      </c>
      <c r="M31" s="62">
        <v>26088.46128</v>
      </c>
      <c r="N31" s="62">
        <v>20322.519929999999</v>
      </c>
      <c r="O31" s="62">
        <v>20322.519929999999</v>
      </c>
    </row>
    <row r="32" spans="1:15" s="60" customFormat="1" x14ac:dyDescent="0.25">
      <c r="A32" s="121"/>
      <c r="B32" s="119"/>
      <c r="C32" s="74" t="s">
        <v>12</v>
      </c>
      <c r="D32" s="58">
        <f t="shared" si="7"/>
        <v>49977.391949999997</v>
      </c>
      <c r="E32" s="61">
        <f>'ПРИЛОЖ 2'!I20</f>
        <v>3835.1329999999998</v>
      </c>
      <c r="F32" s="61">
        <f>'ПРИЛОЖ 2'!J20</f>
        <v>4500</v>
      </c>
      <c r="G32" s="61">
        <v>2874.8</v>
      </c>
      <c r="H32" s="61">
        <f>'ПРИЛОЖ 2'!L20</f>
        <v>3412.56</v>
      </c>
      <c r="I32" s="61">
        <f>'ПРИЛОЖ 2'!M20</f>
        <v>20520.234</v>
      </c>
      <c r="J32" s="61">
        <f>'ПРИЛОЖ 2'!N20</f>
        <v>4525.165</v>
      </c>
      <c r="K32" s="61">
        <f>'ПРИЛОЖ 2'!O20</f>
        <v>3978.8010000000004</v>
      </c>
      <c r="L32" s="62">
        <f>'ПРИЛОЖ 2'!P20</f>
        <v>2363.2577999999999</v>
      </c>
      <c r="M32" s="62">
        <f>'ПРИЛОЖ 2'!Q20</f>
        <v>1373.07691</v>
      </c>
      <c r="N32" s="62">
        <f>'ПРИЛОЖ 2'!R20</f>
        <v>1297.1821199999999</v>
      </c>
      <c r="O32" s="62">
        <f>'ПРИЛОЖ 2'!S20</f>
        <v>1297.1821199999999</v>
      </c>
    </row>
    <row r="33" spans="1:15" s="60" customFormat="1" x14ac:dyDescent="0.25">
      <c r="A33" s="121"/>
      <c r="B33" s="119"/>
      <c r="C33" s="74" t="s">
        <v>11</v>
      </c>
      <c r="D33" s="58">
        <f t="shared" si="7"/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2">
        <v>0</v>
      </c>
      <c r="M33" s="62">
        <v>0</v>
      </c>
      <c r="N33" s="62">
        <v>0</v>
      </c>
      <c r="O33" s="62">
        <v>0</v>
      </c>
    </row>
    <row r="34" spans="1:15" s="64" customFormat="1" x14ac:dyDescent="0.25">
      <c r="A34" s="121" t="s">
        <v>62</v>
      </c>
      <c r="B34" s="119" t="s">
        <v>150</v>
      </c>
      <c r="C34" s="115" t="s">
        <v>2</v>
      </c>
      <c r="D34" s="58">
        <f t="shared" si="7"/>
        <v>23652.379679999998</v>
      </c>
      <c r="E34" s="58">
        <f t="shared" ref="E34:J34" si="11">SUM(E35:E38)</f>
        <v>0</v>
      </c>
      <c r="F34" s="58">
        <f t="shared" si="11"/>
        <v>0</v>
      </c>
      <c r="G34" s="58">
        <f t="shared" si="11"/>
        <v>98.567999999999998</v>
      </c>
      <c r="H34" s="58">
        <f t="shared" si="11"/>
        <v>0</v>
      </c>
      <c r="I34" s="58">
        <f t="shared" si="11"/>
        <v>4018.1750000000002</v>
      </c>
      <c r="J34" s="58">
        <f t="shared" si="11"/>
        <v>9294.7569999999996</v>
      </c>
      <c r="K34" s="58">
        <f>SUM(K35:K38)</f>
        <v>279</v>
      </c>
      <c r="L34" s="59">
        <f>SUM(L35:L38)</f>
        <v>3212.85745</v>
      </c>
      <c r="M34" s="59">
        <f>SUM(M35:M38)</f>
        <v>1249.02223</v>
      </c>
      <c r="N34" s="59">
        <f>SUM(N35:N38)</f>
        <v>3500</v>
      </c>
      <c r="O34" s="59">
        <f>SUM(O35:O38)</f>
        <v>2000</v>
      </c>
    </row>
    <row r="35" spans="1:15" s="60" customFormat="1" x14ac:dyDescent="0.25">
      <c r="A35" s="121"/>
      <c r="B35" s="119"/>
      <c r="C35" s="74" t="s">
        <v>9</v>
      </c>
      <c r="D35" s="58">
        <f t="shared" si="7"/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2">
        <v>0</v>
      </c>
      <c r="M35" s="62">
        <v>0</v>
      </c>
      <c r="N35" s="62">
        <v>0</v>
      </c>
      <c r="O35" s="62">
        <v>0</v>
      </c>
    </row>
    <row r="36" spans="1:15" s="60" customFormat="1" x14ac:dyDescent="0.25">
      <c r="A36" s="121"/>
      <c r="B36" s="119"/>
      <c r="C36" s="74" t="s">
        <v>10</v>
      </c>
      <c r="D36" s="58">
        <f t="shared" si="7"/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2">
        <v>0</v>
      </c>
      <c r="M36" s="62">
        <v>0</v>
      </c>
      <c r="N36" s="62">
        <v>0</v>
      </c>
      <c r="O36" s="62">
        <v>0</v>
      </c>
    </row>
    <row r="37" spans="1:15" s="60" customFormat="1" x14ac:dyDescent="0.25">
      <c r="A37" s="121"/>
      <c r="B37" s="119"/>
      <c r="C37" s="74" t="s">
        <v>12</v>
      </c>
      <c r="D37" s="58">
        <f t="shared" si="7"/>
        <v>23652.379679999998</v>
      </c>
      <c r="E37" s="61">
        <v>0</v>
      </c>
      <c r="F37" s="61">
        <f>'ПРИЛОЖ 2'!J25</f>
        <v>0</v>
      </c>
      <c r="G37" s="61">
        <f>'ПРИЛОЖ 2'!K21</f>
        <v>98.567999999999998</v>
      </c>
      <c r="H37" s="61">
        <f>'ПРИЛОЖ 2'!L21</f>
        <v>0</v>
      </c>
      <c r="I37" s="61">
        <f>'ПРИЛОЖ 2'!M21</f>
        <v>4018.1750000000002</v>
      </c>
      <c r="J37" s="61">
        <f>'ПРИЛОЖ 2'!N21</f>
        <v>9294.7569999999996</v>
      </c>
      <c r="K37" s="61">
        <f>'ПРИЛОЖ 2'!O21</f>
        <v>279</v>
      </c>
      <c r="L37" s="62">
        <f>'ПРИЛОЖ 2'!P21</f>
        <v>3212.85745</v>
      </c>
      <c r="M37" s="62">
        <f>'ПРИЛОЖ 2'!Q21</f>
        <v>1249.02223</v>
      </c>
      <c r="N37" s="62">
        <f>'ПРИЛОЖ 2'!R21</f>
        <v>3500</v>
      </c>
      <c r="O37" s="62">
        <f>'ПРИЛОЖ 2'!S21</f>
        <v>2000</v>
      </c>
    </row>
    <row r="38" spans="1:15" s="60" customFormat="1" x14ac:dyDescent="0.25">
      <c r="A38" s="121"/>
      <c r="B38" s="119"/>
      <c r="C38" s="74" t="s">
        <v>11</v>
      </c>
      <c r="D38" s="58">
        <f t="shared" si="7"/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2">
        <v>0</v>
      </c>
      <c r="M38" s="62">
        <v>0</v>
      </c>
      <c r="N38" s="62">
        <v>0</v>
      </c>
      <c r="O38" s="62">
        <v>0</v>
      </c>
    </row>
    <row r="39" spans="1:15" s="64" customFormat="1" x14ac:dyDescent="0.25">
      <c r="A39" s="122" t="s">
        <v>64</v>
      </c>
      <c r="B39" s="119" t="s">
        <v>14</v>
      </c>
      <c r="C39" s="115" t="s">
        <v>2</v>
      </c>
      <c r="D39" s="58">
        <f t="shared" si="7"/>
        <v>0</v>
      </c>
      <c r="E39" s="58">
        <f t="shared" ref="E39:J39" si="12">SUM(E40:E43)</f>
        <v>0</v>
      </c>
      <c r="F39" s="58">
        <f t="shared" si="12"/>
        <v>0</v>
      </c>
      <c r="G39" s="58">
        <f t="shared" si="12"/>
        <v>0</v>
      </c>
      <c r="H39" s="58">
        <f t="shared" si="12"/>
        <v>0</v>
      </c>
      <c r="I39" s="58">
        <f t="shared" si="12"/>
        <v>0</v>
      </c>
      <c r="J39" s="58">
        <f t="shared" si="12"/>
        <v>0</v>
      </c>
      <c r="K39" s="58">
        <f>SUM(K40:K43)</f>
        <v>0</v>
      </c>
      <c r="L39" s="59">
        <f>SUM(L40:L43)</f>
        <v>0</v>
      </c>
      <c r="M39" s="59">
        <f>SUM(M40:M43)</f>
        <v>0</v>
      </c>
      <c r="N39" s="59">
        <f>SUM(N40:N43)</f>
        <v>0</v>
      </c>
      <c r="O39" s="59">
        <f>SUM(O40:O43)</f>
        <v>0</v>
      </c>
    </row>
    <row r="40" spans="1:15" s="60" customFormat="1" x14ac:dyDescent="0.25">
      <c r="A40" s="123"/>
      <c r="B40" s="119"/>
      <c r="C40" s="74" t="s">
        <v>9</v>
      </c>
      <c r="D40" s="58">
        <f t="shared" si="7"/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2">
        <v>0</v>
      </c>
      <c r="M40" s="62">
        <v>0</v>
      </c>
      <c r="N40" s="62">
        <v>0</v>
      </c>
      <c r="O40" s="62">
        <v>0</v>
      </c>
    </row>
    <row r="41" spans="1:15" s="60" customFormat="1" x14ac:dyDescent="0.25">
      <c r="A41" s="123"/>
      <c r="B41" s="119"/>
      <c r="C41" s="74" t="s">
        <v>10</v>
      </c>
      <c r="D41" s="58">
        <f t="shared" si="7"/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2">
        <v>0</v>
      </c>
      <c r="M41" s="62">
        <v>0</v>
      </c>
      <c r="N41" s="62">
        <v>0</v>
      </c>
      <c r="O41" s="62">
        <v>0</v>
      </c>
    </row>
    <row r="42" spans="1:15" s="60" customFormat="1" x14ac:dyDescent="0.25">
      <c r="A42" s="123"/>
      <c r="B42" s="119"/>
      <c r="C42" s="74" t="s">
        <v>12</v>
      </c>
      <c r="D42" s="58">
        <f t="shared" si="7"/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2">
        <v>0</v>
      </c>
      <c r="M42" s="62">
        <v>0</v>
      </c>
      <c r="N42" s="62">
        <v>0</v>
      </c>
      <c r="O42" s="62">
        <v>0</v>
      </c>
    </row>
    <row r="43" spans="1:15" s="60" customFormat="1" x14ac:dyDescent="0.25">
      <c r="A43" s="124"/>
      <c r="B43" s="119"/>
      <c r="C43" s="74" t="s">
        <v>11</v>
      </c>
      <c r="D43" s="58">
        <f t="shared" si="7"/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2">
        <v>0</v>
      </c>
      <c r="M43" s="62">
        <v>0</v>
      </c>
      <c r="N43" s="62">
        <v>0</v>
      </c>
      <c r="O43" s="62">
        <v>0</v>
      </c>
    </row>
    <row r="44" spans="1:15" s="64" customFormat="1" x14ac:dyDescent="0.25">
      <c r="A44" s="121" t="s">
        <v>65</v>
      </c>
      <c r="B44" s="119" t="s">
        <v>172</v>
      </c>
      <c r="C44" s="115" t="s">
        <v>2</v>
      </c>
      <c r="D44" s="58">
        <f t="shared" si="7"/>
        <v>0</v>
      </c>
      <c r="E44" s="58">
        <f t="shared" ref="E44:J44" si="13">SUM(E45:E48)</f>
        <v>0</v>
      </c>
      <c r="F44" s="58">
        <f t="shared" si="13"/>
        <v>0</v>
      </c>
      <c r="G44" s="58">
        <f t="shared" si="13"/>
        <v>0</v>
      </c>
      <c r="H44" s="58">
        <f t="shared" si="13"/>
        <v>0</v>
      </c>
      <c r="I44" s="58">
        <f t="shared" si="13"/>
        <v>0</v>
      </c>
      <c r="J44" s="58">
        <f t="shared" si="13"/>
        <v>0</v>
      </c>
      <c r="K44" s="58">
        <f>SUM(K45:K48)</f>
        <v>0</v>
      </c>
      <c r="L44" s="59">
        <f>SUM(L45:L48)</f>
        <v>0</v>
      </c>
      <c r="M44" s="59">
        <f>SUM(M45:M48)</f>
        <v>0</v>
      </c>
      <c r="N44" s="59">
        <f>SUM(N45:N48)</f>
        <v>0</v>
      </c>
      <c r="O44" s="59">
        <f>SUM(O45:O48)</f>
        <v>0</v>
      </c>
    </row>
    <row r="45" spans="1:15" s="60" customFormat="1" x14ac:dyDescent="0.25">
      <c r="A45" s="121"/>
      <c r="B45" s="119"/>
      <c r="C45" s="74" t="s">
        <v>9</v>
      </c>
      <c r="D45" s="58">
        <f t="shared" si="7"/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2">
        <v>0</v>
      </c>
      <c r="M45" s="62">
        <v>0</v>
      </c>
      <c r="N45" s="62">
        <v>0</v>
      </c>
      <c r="O45" s="62">
        <v>0</v>
      </c>
    </row>
    <row r="46" spans="1:15" s="60" customFormat="1" x14ac:dyDescent="0.25">
      <c r="A46" s="121"/>
      <c r="B46" s="119"/>
      <c r="C46" s="74" t="s">
        <v>10</v>
      </c>
      <c r="D46" s="58">
        <f t="shared" si="7"/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2">
        <v>0</v>
      </c>
      <c r="M46" s="62">
        <v>0</v>
      </c>
      <c r="N46" s="62">
        <v>0</v>
      </c>
      <c r="O46" s="62">
        <v>0</v>
      </c>
    </row>
    <row r="47" spans="1:15" s="60" customFormat="1" x14ac:dyDescent="0.25">
      <c r="A47" s="121"/>
      <c r="B47" s="119"/>
      <c r="C47" s="74" t="s">
        <v>12</v>
      </c>
      <c r="D47" s="58">
        <f t="shared" si="7"/>
        <v>0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2">
        <v>0</v>
      </c>
      <c r="M47" s="62">
        <v>0</v>
      </c>
      <c r="N47" s="62">
        <v>0</v>
      </c>
      <c r="O47" s="62">
        <v>0</v>
      </c>
    </row>
    <row r="48" spans="1:15" s="60" customFormat="1" x14ac:dyDescent="0.25">
      <c r="A48" s="121"/>
      <c r="B48" s="119"/>
      <c r="C48" s="74" t="s">
        <v>11</v>
      </c>
      <c r="D48" s="58">
        <f t="shared" si="7"/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2">
        <v>0</v>
      </c>
      <c r="M48" s="62">
        <v>0</v>
      </c>
      <c r="N48" s="62">
        <v>0</v>
      </c>
      <c r="O48" s="62">
        <v>0</v>
      </c>
    </row>
    <row r="49" spans="1:15" s="64" customFormat="1" x14ac:dyDescent="0.25">
      <c r="A49" s="121" t="s">
        <v>66</v>
      </c>
      <c r="B49" s="120" t="s">
        <v>60</v>
      </c>
      <c r="C49" s="115" t="s">
        <v>2</v>
      </c>
      <c r="D49" s="58">
        <f t="shared" si="7"/>
        <v>41769.533000000003</v>
      </c>
      <c r="E49" s="58">
        <f t="shared" ref="E49:J49" si="14">SUM(E50:E53)</f>
        <v>9880.9369999999999</v>
      </c>
      <c r="F49" s="58">
        <f t="shared" si="14"/>
        <v>7456.5519999999997</v>
      </c>
      <c r="G49" s="58">
        <f t="shared" si="14"/>
        <v>11494.143</v>
      </c>
      <c r="H49" s="58">
        <f t="shared" si="14"/>
        <v>12937.901</v>
      </c>
      <c r="I49" s="58">
        <f t="shared" si="14"/>
        <v>0</v>
      </c>
      <c r="J49" s="58">
        <f t="shared" si="14"/>
        <v>0</v>
      </c>
      <c r="K49" s="58">
        <f>SUM(K50:K53)</f>
        <v>0</v>
      </c>
      <c r="L49" s="59">
        <f>SUM(L50:L53)</f>
        <v>0</v>
      </c>
      <c r="M49" s="59">
        <f>SUM(M50:M53)</f>
        <v>0</v>
      </c>
      <c r="N49" s="59">
        <f>SUM(N50:N53)</f>
        <v>0</v>
      </c>
      <c r="O49" s="59">
        <f>SUM(O50:O53)</f>
        <v>0</v>
      </c>
    </row>
    <row r="50" spans="1:15" s="60" customFormat="1" x14ac:dyDescent="0.25">
      <c r="A50" s="121"/>
      <c r="B50" s="120"/>
      <c r="C50" s="74" t="s">
        <v>9</v>
      </c>
      <c r="D50" s="58">
        <f t="shared" ref="D50:D81" si="15">E50+F50+G50+H50+I50+J50+K50+L50+M50+N50+O50</f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2">
        <v>0</v>
      </c>
      <c r="M50" s="62">
        <v>0</v>
      </c>
      <c r="N50" s="62">
        <v>0</v>
      </c>
      <c r="O50" s="62">
        <v>0</v>
      </c>
    </row>
    <row r="51" spans="1:15" s="60" customFormat="1" x14ac:dyDescent="0.25">
      <c r="A51" s="121"/>
      <c r="B51" s="120"/>
      <c r="C51" s="74" t="s">
        <v>10</v>
      </c>
      <c r="D51" s="58">
        <f t="shared" si="15"/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2">
        <v>0</v>
      </c>
      <c r="M51" s="62">
        <v>0</v>
      </c>
      <c r="N51" s="62">
        <v>0</v>
      </c>
      <c r="O51" s="62">
        <v>0</v>
      </c>
    </row>
    <row r="52" spans="1:15" s="60" customFormat="1" x14ac:dyDescent="0.25">
      <c r="A52" s="121"/>
      <c r="B52" s="120"/>
      <c r="C52" s="74" t="s">
        <v>12</v>
      </c>
      <c r="D52" s="58">
        <f t="shared" si="15"/>
        <v>41769.533000000003</v>
      </c>
      <c r="E52" s="61">
        <f>'ПРИЛОЖ 2'!I24</f>
        <v>9880.9369999999999</v>
      </c>
      <c r="F52" s="61">
        <f>'ПРИЛОЖ 2'!J24</f>
        <v>7456.5519999999997</v>
      </c>
      <c r="G52" s="61">
        <f>'ПРИЛОЖ 2'!K24</f>
        <v>11494.143</v>
      </c>
      <c r="H52" s="61">
        <f>'ПРИЛОЖ 2'!L24</f>
        <v>12937.901</v>
      </c>
      <c r="I52" s="61">
        <f>'ПРИЛОЖ 2'!M24</f>
        <v>0</v>
      </c>
      <c r="J52" s="61">
        <f>'ПРИЛОЖ 2'!N24</f>
        <v>0</v>
      </c>
      <c r="K52" s="61">
        <f>'ПРИЛОЖ 2'!O24</f>
        <v>0</v>
      </c>
      <c r="L52" s="62">
        <f>'ПРИЛОЖ 2'!P24</f>
        <v>0</v>
      </c>
      <c r="M52" s="62">
        <f>'ПРИЛОЖ 2'!Q24</f>
        <v>0</v>
      </c>
      <c r="N52" s="62">
        <f>'ПРИЛОЖ 2'!R24</f>
        <v>0</v>
      </c>
      <c r="O52" s="62">
        <f>'ПРИЛОЖ 2'!S24</f>
        <v>0</v>
      </c>
    </row>
    <row r="53" spans="1:15" s="60" customFormat="1" x14ac:dyDescent="0.25">
      <c r="A53" s="121"/>
      <c r="B53" s="120"/>
      <c r="C53" s="74" t="s">
        <v>11</v>
      </c>
      <c r="D53" s="58">
        <f t="shared" si="15"/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2">
        <v>0</v>
      </c>
      <c r="M53" s="62">
        <v>0</v>
      </c>
      <c r="N53" s="62">
        <v>0</v>
      </c>
      <c r="O53" s="62">
        <v>0</v>
      </c>
    </row>
    <row r="54" spans="1:15" s="64" customFormat="1" x14ac:dyDescent="0.25">
      <c r="A54" s="121" t="s">
        <v>67</v>
      </c>
      <c r="B54" s="120" t="s">
        <v>49</v>
      </c>
      <c r="C54" s="115" t="s">
        <v>2</v>
      </c>
      <c r="D54" s="58">
        <f t="shared" si="15"/>
        <v>1008.73</v>
      </c>
      <c r="E54" s="65">
        <f t="shared" ref="E54:J54" si="16">SUM(E55:E58)</f>
        <v>1008.73</v>
      </c>
      <c r="F54" s="65">
        <f t="shared" si="16"/>
        <v>0</v>
      </c>
      <c r="G54" s="65">
        <f t="shared" si="16"/>
        <v>0</v>
      </c>
      <c r="H54" s="65">
        <f t="shared" si="16"/>
        <v>0</v>
      </c>
      <c r="I54" s="65">
        <f t="shared" si="16"/>
        <v>0</v>
      </c>
      <c r="J54" s="65">
        <f t="shared" si="16"/>
        <v>0</v>
      </c>
      <c r="K54" s="65">
        <f>SUM(K55:K58)</f>
        <v>0</v>
      </c>
      <c r="L54" s="59">
        <f>SUM(L55:L58)</f>
        <v>0</v>
      </c>
      <c r="M54" s="59">
        <f>SUM(M55:M58)</f>
        <v>0</v>
      </c>
      <c r="N54" s="59">
        <f>SUM(N55:N58)</f>
        <v>0</v>
      </c>
      <c r="O54" s="59">
        <f>SUM(O55:O58)</f>
        <v>0</v>
      </c>
    </row>
    <row r="55" spans="1:15" s="60" customFormat="1" x14ac:dyDescent="0.25">
      <c r="A55" s="121"/>
      <c r="B55" s="120"/>
      <c r="C55" s="74" t="s">
        <v>9</v>
      </c>
      <c r="D55" s="58">
        <f t="shared" si="15"/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2">
        <v>0</v>
      </c>
      <c r="M55" s="62">
        <v>0</v>
      </c>
      <c r="N55" s="62">
        <v>0</v>
      </c>
      <c r="O55" s="62">
        <v>0</v>
      </c>
    </row>
    <row r="56" spans="1:15" s="60" customFormat="1" x14ac:dyDescent="0.25">
      <c r="A56" s="121"/>
      <c r="B56" s="120"/>
      <c r="C56" s="74" t="s">
        <v>10</v>
      </c>
      <c r="D56" s="58">
        <f t="shared" si="15"/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2">
        <v>0</v>
      </c>
      <c r="M56" s="62">
        <v>0</v>
      </c>
      <c r="N56" s="62">
        <v>0</v>
      </c>
      <c r="O56" s="62">
        <v>0</v>
      </c>
    </row>
    <row r="57" spans="1:15" s="60" customFormat="1" x14ac:dyDescent="0.25">
      <c r="A57" s="121"/>
      <c r="B57" s="120"/>
      <c r="C57" s="74" t="s">
        <v>12</v>
      </c>
      <c r="D57" s="58">
        <f t="shared" si="15"/>
        <v>1008.73</v>
      </c>
      <c r="E57" s="61">
        <f>'ПРИЛОЖ 2'!I25</f>
        <v>1008.73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2">
        <v>0</v>
      </c>
      <c r="M57" s="62">
        <v>0</v>
      </c>
      <c r="N57" s="62">
        <v>0</v>
      </c>
      <c r="O57" s="62">
        <v>0</v>
      </c>
    </row>
    <row r="58" spans="1:15" s="60" customFormat="1" ht="24.2" customHeight="1" x14ac:dyDescent="0.25">
      <c r="A58" s="121"/>
      <c r="B58" s="120"/>
      <c r="C58" s="74" t="s">
        <v>11</v>
      </c>
      <c r="D58" s="58">
        <f t="shared" si="15"/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2">
        <v>0</v>
      </c>
      <c r="M58" s="62">
        <v>0</v>
      </c>
      <c r="N58" s="62">
        <v>0</v>
      </c>
      <c r="O58" s="62">
        <v>0</v>
      </c>
    </row>
    <row r="59" spans="1:15" s="64" customFormat="1" x14ac:dyDescent="0.25">
      <c r="A59" s="121" t="s">
        <v>74</v>
      </c>
      <c r="B59" s="119" t="s">
        <v>173</v>
      </c>
      <c r="C59" s="115" t="s">
        <v>2</v>
      </c>
      <c r="D59" s="58">
        <f t="shared" si="15"/>
        <v>1342.8679999999999</v>
      </c>
      <c r="E59" s="58">
        <f t="shared" ref="E59:J59" si="17">SUM(E60:E63)</f>
        <v>811.17200000000003</v>
      </c>
      <c r="F59" s="58">
        <f t="shared" si="17"/>
        <v>98.873999999999995</v>
      </c>
      <c r="G59" s="58">
        <f t="shared" si="17"/>
        <v>98.873999999999995</v>
      </c>
      <c r="H59" s="58">
        <f t="shared" si="17"/>
        <v>333.94799999999998</v>
      </c>
      <c r="I59" s="58">
        <f t="shared" si="17"/>
        <v>0</v>
      </c>
      <c r="J59" s="58">
        <f t="shared" si="17"/>
        <v>0</v>
      </c>
      <c r="K59" s="58">
        <f>SUM(K60:K63)</f>
        <v>0</v>
      </c>
      <c r="L59" s="59">
        <f>SUM(L60:L63)</f>
        <v>0</v>
      </c>
      <c r="M59" s="59">
        <f>SUM(M60:M63)</f>
        <v>0</v>
      </c>
      <c r="N59" s="59">
        <f>SUM(N60:N63)</f>
        <v>0</v>
      </c>
      <c r="O59" s="59">
        <f>SUM(O60:O63)</f>
        <v>0</v>
      </c>
    </row>
    <row r="60" spans="1:15" s="60" customFormat="1" x14ac:dyDescent="0.25">
      <c r="A60" s="121"/>
      <c r="B60" s="119"/>
      <c r="C60" s="74" t="s">
        <v>9</v>
      </c>
      <c r="D60" s="58">
        <f t="shared" si="15"/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2">
        <v>0</v>
      </c>
      <c r="M60" s="62">
        <v>0</v>
      </c>
      <c r="N60" s="62">
        <v>0</v>
      </c>
      <c r="O60" s="62">
        <v>0</v>
      </c>
    </row>
    <row r="61" spans="1:15" s="60" customFormat="1" x14ac:dyDescent="0.25">
      <c r="A61" s="121"/>
      <c r="B61" s="119"/>
      <c r="C61" s="74" t="s">
        <v>10</v>
      </c>
      <c r="D61" s="58">
        <f t="shared" si="15"/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2">
        <v>0</v>
      </c>
      <c r="M61" s="62">
        <v>0</v>
      </c>
      <c r="N61" s="62">
        <v>0</v>
      </c>
      <c r="O61" s="62">
        <v>0</v>
      </c>
    </row>
    <row r="62" spans="1:15" s="60" customFormat="1" x14ac:dyDescent="0.25">
      <c r="A62" s="121"/>
      <c r="B62" s="119"/>
      <c r="C62" s="74" t="s">
        <v>12</v>
      </c>
      <c r="D62" s="58">
        <f t="shared" si="15"/>
        <v>1342.8679999999999</v>
      </c>
      <c r="E62" s="61">
        <f>'ПРИЛОЖ 2'!I26</f>
        <v>811.17200000000003</v>
      </c>
      <c r="F62" s="63">
        <f>'ПРИЛОЖ 2'!J26</f>
        <v>98.873999999999995</v>
      </c>
      <c r="G62" s="61">
        <f>'ПРИЛОЖ 2'!K26</f>
        <v>98.873999999999995</v>
      </c>
      <c r="H62" s="61">
        <f>'ПРИЛОЖ 2'!L26</f>
        <v>333.94799999999998</v>
      </c>
      <c r="I62" s="61">
        <v>0</v>
      </c>
      <c r="J62" s="61">
        <v>0</v>
      </c>
      <c r="K62" s="61">
        <v>0</v>
      </c>
      <c r="L62" s="62">
        <v>0</v>
      </c>
      <c r="M62" s="62">
        <v>0</v>
      </c>
      <c r="N62" s="62">
        <v>0</v>
      </c>
      <c r="O62" s="62">
        <v>0</v>
      </c>
    </row>
    <row r="63" spans="1:15" s="60" customFormat="1" x14ac:dyDescent="0.25">
      <c r="A63" s="121"/>
      <c r="B63" s="119"/>
      <c r="C63" s="74" t="s">
        <v>11</v>
      </c>
      <c r="D63" s="58">
        <f t="shared" si="15"/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2">
        <v>0</v>
      </c>
      <c r="M63" s="62">
        <v>0</v>
      </c>
      <c r="N63" s="62">
        <v>0</v>
      </c>
      <c r="O63" s="62">
        <v>0</v>
      </c>
    </row>
    <row r="64" spans="1:15" s="64" customFormat="1" x14ac:dyDescent="0.25">
      <c r="A64" s="121" t="s">
        <v>87</v>
      </c>
      <c r="B64" s="119" t="s">
        <v>152</v>
      </c>
      <c r="C64" s="114" t="s">
        <v>2</v>
      </c>
      <c r="D64" s="58">
        <f t="shared" si="15"/>
        <v>256433.95967000004</v>
      </c>
      <c r="E64" s="58">
        <f t="shared" ref="E64:O64" si="18">SUM(E65:E68)</f>
        <v>0</v>
      </c>
      <c r="F64" s="58">
        <f t="shared" si="18"/>
        <v>50667.665000000001</v>
      </c>
      <c r="G64" s="58">
        <f t="shared" si="18"/>
        <v>68575.255000000005</v>
      </c>
      <c r="H64" s="58">
        <f t="shared" si="18"/>
        <v>32174.315999999999</v>
      </c>
      <c r="I64" s="58">
        <f t="shared" si="18"/>
        <v>52293.347549999999</v>
      </c>
      <c r="J64" s="58">
        <f t="shared" si="18"/>
        <v>36248.129999999997</v>
      </c>
      <c r="K64" s="58">
        <f t="shared" si="18"/>
        <v>7328.3860000000004</v>
      </c>
      <c r="L64" s="59">
        <f t="shared" si="18"/>
        <v>4573.4300599999997</v>
      </c>
      <c r="M64" s="59">
        <f t="shared" si="18"/>
        <v>4573.4300599999997</v>
      </c>
      <c r="N64" s="59">
        <f t="shared" si="18"/>
        <v>0</v>
      </c>
      <c r="O64" s="59">
        <f t="shared" si="18"/>
        <v>0</v>
      </c>
    </row>
    <row r="65" spans="1:15" s="64" customFormat="1" x14ac:dyDescent="0.25">
      <c r="A65" s="121"/>
      <c r="B65" s="120"/>
      <c r="C65" s="110" t="s">
        <v>9</v>
      </c>
      <c r="D65" s="58">
        <f t="shared" si="15"/>
        <v>0</v>
      </c>
      <c r="E65" s="63">
        <f t="shared" ref="E65:O65" si="19">SUM(E91+E192+E197+E202+E213+E223)</f>
        <v>0</v>
      </c>
      <c r="F65" s="63">
        <f t="shared" si="19"/>
        <v>0</v>
      </c>
      <c r="G65" s="63">
        <f t="shared" si="19"/>
        <v>0</v>
      </c>
      <c r="H65" s="63">
        <f t="shared" si="19"/>
        <v>0</v>
      </c>
      <c r="I65" s="63">
        <f t="shared" si="19"/>
        <v>0</v>
      </c>
      <c r="J65" s="63">
        <f t="shared" si="19"/>
        <v>0</v>
      </c>
      <c r="K65" s="63">
        <f t="shared" si="19"/>
        <v>0</v>
      </c>
      <c r="L65" s="62">
        <f t="shared" si="19"/>
        <v>0</v>
      </c>
      <c r="M65" s="62">
        <f t="shared" si="19"/>
        <v>0</v>
      </c>
      <c r="N65" s="62">
        <f t="shared" si="19"/>
        <v>0</v>
      </c>
      <c r="O65" s="62">
        <f t="shared" si="19"/>
        <v>0</v>
      </c>
    </row>
    <row r="66" spans="1:15" s="64" customFormat="1" x14ac:dyDescent="0.25">
      <c r="A66" s="121"/>
      <c r="B66" s="120"/>
      <c r="C66" s="110" t="s">
        <v>10</v>
      </c>
      <c r="D66" s="58">
        <f t="shared" si="15"/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</row>
    <row r="67" spans="1:15" s="64" customFormat="1" x14ac:dyDescent="0.25">
      <c r="A67" s="121"/>
      <c r="B67" s="120"/>
      <c r="C67" s="110" t="s">
        <v>12</v>
      </c>
      <c r="D67" s="58">
        <f>E67+F67+G67+H67+I67+J67+K67+L67+M67+N67+O67</f>
        <v>256433.95967000004</v>
      </c>
      <c r="E67" s="63">
        <v>0</v>
      </c>
      <c r="F67" s="63">
        <f>'ПРИЛОЖ 2'!J27</f>
        <v>50667.665000000001</v>
      </c>
      <c r="G67" s="63">
        <f>'ПРИЛОЖ 2'!K27</f>
        <v>68575.255000000005</v>
      </c>
      <c r="H67" s="63">
        <v>32174.315999999999</v>
      </c>
      <c r="I67" s="63">
        <f>'ПРИЛОЖ 2'!M27</f>
        <v>52293.347549999999</v>
      </c>
      <c r="J67" s="63">
        <f>'ПРИЛОЖ 2'!N27</f>
        <v>36248.129999999997</v>
      </c>
      <c r="K67" s="63">
        <f>'ПРИЛОЖ 2'!O27</f>
        <v>7328.3860000000004</v>
      </c>
      <c r="L67" s="62">
        <f>'ПРИЛОЖ 2'!P27</f>
        <v>4573.4300599999997</v>
      </c>
      <c r="M67" s="62">
        <f>'ПРИЛОЖ 2'!Q27</f>
        <v>4573.4300599999997</v>
      </c>
      <c r="N67" s="62">
        <f>'ПРИЛОЖ 2'!R27</f>
        <v>0</v>
      </c>
      <c r="O67" s="62">
        <f>'ПРИЛОЖ 2'!S27</f>
        <v>0</v>
      </c>
    </row>
    <row r="68" spans="1:15" s="64" customFormat="1" ht="77.25" customHeight="1" x14ac:dyDescent="0.25">
      <c r="A68" s="121"/>
      <c r="B68" s="120"/>
      <c r="C68" s="110" t="s">
        <v>11</v>
      </c>
      <c r="D68" s="58">
        <f t="shared" si="15"/>
        <v>0</v>
      </c>
      <c r="E68" s="63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2">
        <v>0</v>
      </c>
      <c r="M68" s="62">
        <v>0</v>
      </c>
      <c r="N68" s="62">
        <v>0</v>
      </c>
      <c r="O68" s="62">
        <v>0</v>
      </c>
    </row>
    <row r="69" spans="1:15" s="64" customFormat="1" x14ac:dyDescent="0.25">
      <c r="A69" s="122" t="s">
        <v>105</v>
      </c>
      <c r="B69" s="120" t="s">
        <v>88</v>
      </c>
      <c r="C69" s="114" t="s">
        <v>2</v>
      </c>
      <c r="D69" s="58">
        <f t="shared" si="15"/>
        <v>0</v>
      </c>
      <c r="E69" s="58">
        <f t="shared" ref="E69:J69" si="20">SUM(E70:E73)</f>
        <v>0</v>
      </c>
      <c r="F69" s="58">
        <f t="shared" si="20"/>
        <v>0</v>
      </c>
      <c r="G69" s="58">
        <f t="shared" si="20"/>
        <v>0</v>
      </c>
      <c r="H69" s="58">
        <f t="shared" si="20"/>
        <v>0</v>
      </c>
      <c r="I69" s="58">
        <f t="shared" si="20"/>
        <v>0</v>
      </c>
      <c r="J69" s="58">
        <f t="shared" si="20"/>
        <v>0</v>
      </c>
      <c r="K69" s="58">
        <f>SUM(K70:K73)</f>
        <v>0</v>
      </c>
      <c r="L69" s="59">
        <f>SUM(L70:L73)</f>
        <v>0</v>
      </c>
      <c r="M69" s="59">
        <f>SUM(M70:M73)</f>
        <v>0</v>
      </c>
      <c r="N69" s="59">
        <f>SUM(N70:N73)</f>
        <v>0</v>
      </c>
      <c r="O69" s="59">
        <f>SUM(O70:O73)</f>
        <v>0</v>
      </c>
    </row>
    <row r="70" spans="1:15" s="64" customFormat="1" x14ac:dyDescent="0.25">
      <c r="A70" s="123"/>
      <c r="B70" s="120"/>
      <c r="C70" s="110" t="s">
        <v>9</v>
      </c>
      <c r="D70" s="58">
        <f t="shared" si="15"/>
        <v>0</v>
      </c>
      <c r="E70" s="61">
        <v>0</v>
      </c>
      <c r="F70" s="61"/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2">
        <v>0</v>
      </c>
      <c r="M70" s="62">
        <v>0</v>
      </c>
      <c r="N70" s="62">
        <v>0</v>
      </c>
      <c r="O70" s="62">
        <v>0</v>
      </c>
    </row>
    <row r="71" spans="1:15" s="64" customFormat="1" x14ac:dyDescent="0.25">
      <c r="A71" s="123"/>
      <c r="B71" s="120"/>
      <c r="C71" s="110" t="s">
        <v>10</v>
      </c>
      <c r="D71" s="58">
        <f t="shared" si="15"/>
        <v>0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2">
        <v>0</v>
      </c>
      <c r="M71" s="62">
        <v>0</v>
      </c>
      <c r="N71" s="62">
        <v>0</v>
      </c>
      <c r="O71" s="62">
        <v>0</v>
      </c>
    </row>
    <row r="72" spans="1:15" s="64" customFormat="1" x14ac:dyDescent="0.25">
      <c r="A72" s="123"/>
      <c r="B72" s="120"/>
      <c r="C72" s="110" t="s">
        <v>12</v>
      </c>
      <c r="D72" s="58">
        <f t="shared" si="15"/>
        <v>0</v>
      </c>
      <c r="E72" s="63">
        <v>0</v>
      </c>
      <c r="F72" s="63">
        <v>0</v>
      </c>
      <c r="G72" s="63">
        <f>'ПРИЛОЖ 2'!K28</f>
        <v>0</v>
      </c>
      <c r="H72" s="63">
        <f>'ПРИЛОЖ 2'!L28</f>
        <v>0</v>
      </c>
      <c r="I72" s="61">
        <v>0</v>
      </c>
      <c r="J72" s="61">
        <v>0</v>
      </c>
      <c r="K72" s="61">
        <v>0</v>
      </c>
      <c r="L72" s="62">
        <v>0</v>
      </c>
      <c r="M72" s="62">
        <v>0</v>
      </c>
      <c r="N72" s="62">
        <v>0</v>
      </c>
      <c r="O72" s="62">
        <v>0</v>
      </c>
    </row>
    <row r="73" spans="1:15" s="64" customFormat="1" x14ac:dyDescent="0.25">
      <c r="A73" s="124"/>
      <c r="B73" s="120"/>
      <c r="C73" s="110" t="s">
        <v>11</v>
      </c>
      <c r="D73" s="58">
        <f t="shared" si="15"/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2">
        <v>0</v>
      </c>
      <c r="M73" s="62">
        <v>0</v>
      </c>
      <c r="N73" s="62">
        <v>0</v>
      </c>
      <c r="O73" s="62">
        <v>0</v>
      </c>
    </row>
    <row r="74" spans="1:15" s="64" customFormat="1" x14ac:dyDescent="0.25">
      <c r="A74" s="121" t="s">
        <v>108</v>
      </c>
      <c r="B74" s="120" t="s">
        <v>109</v>
      </c>
      <c r="C74" s="114" t="s">
        <v>2</v>
      </c>
      <c r="D74" s="58">
        <f t="shared" si="15"/>
        <v>0</v>
      </c>
      <c r="E74" s="58">
        <f t="shared" ref="E74:J74" si="21">SUM(E75:E78)</f>
        <v>0</v>
      </c>
      <c r="F74" s="58">
        <f t="shared" si="21"/>
        <v>0</v>
      </c>
      <c r="G74" s="58">
        <f t="shared" si="21"/>
        <v>0</v>
      </c>
      <c r="H74" s="58">
        <f t="shared" si="21"/>
        <v>0</v>
      </c>
      <c r="I74" s="58">
        <f t="shared" si="21"/>
        <v>0</v>
      </c>
      <c r="J74" s="58">
        <f t="shared" si="21"/>
        <v>0</v>
      </c>
      <c r="K74" s="58">
        <f>SUM(K75:K78)</f>
        <v>0</v>
      </c>
      <c r="L74" s="59">
        <f>SUM(L75:L78)</f>
        <v>0</v>
      </c>
      <c r="M74" s="59">
        <f>SUM(M75:M78)</f>
        <v>0</v>
      </c>
      <c r="N74" s="59">
        <f>SUM(N75:N78)</f>
        <v>0</v>
      </c>
      <c r="O74" s="59">
        <f>SUM(O75:O78)</f>
        <v>0</v>
      </c>
    </row>
    <row r="75" spans="1:15" s="60" customFormat="1" x14ac:dyDescent="0.25">
      <c r="A75" s="121"/>
      <c r="B75" s="120"/>
      <c r="C75" s="110" t="s">
        <v>9</v>
      </c>
      <c r="D75" s="58">
        <f t="shared" si="15"/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2">
        <v>0</v>
      </c>
      <c r="M75" s="62">
        <v>0</v>
      </c>
      <c r="N75" s="62">
        <v>0</v>
      </c>
      <c r="O75" s="62">
        <v>0</v>
      </c>
    </row>
    <row r="76" spans="1:15" s="60" customFormat="1" x14ac:dyDescent="0.25">
      <c r="A76" s="121"/>
      <c r="B76" s="120"/>
      <c r="C76" s="110" t="s">
        <v>10</v>
      </c>
      <c r="D76" s="58">
        <f t="shared" si="15"/>
        <v>0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2">
        <v>0</v>
      </c>
      <c r="M76" s="62">
        <v>0</v>
      </c>
      <c r="N76" s="62">
        <v>0</v>
      </c>
      <c r="O76" s="62">
        <v>0</v>
      </c>
    </row>
    <row r="77" spans="1:15" s="60" customFormat="1" x14ac:dyDescent="0.25">
      <c r="A77" s="121"/>
      <c r="B77" s="120"/>
      <c r="C77" s="110" t="s">
        <v>12</v>
      </c>
      <c r="D77" s="58">
        <f t="shared" si="15"/>
        <v>0</v>
      </c>
      <c r="E77" s="63">
        <v>0</v>
      </c>
      <c r="F77" s="63">
        <v>0</v>
      </c>
      <c r="G77" s="63">
        <f>'ПРИЛОЖ 2'!K54</f>
        <v>0</v>
      </c>
      <c r="H77" s="63">
        <f>'ПРИЛОЖ 2'!L29</f>
        <v>0</v>
      </c>
      <c r="I77" s="63">
        <f>'ПРИЛОЖ 2'!M29</f>
        <v>0</v>
      </c>
      <c r="J77" s="63">
        <f>'ПРИЛОЖ 2'!N29</f>
        <v>0</v>
      </c>
      <c r="K77" s="63">
        <f>'ПРИЛОЖ 2'!O29</f>
        <v>0</v>
      </c>
      <c r="L77" s="62">
        <f>'ПРИЛОЖ 2'!P29</f>
        <v>0</v>
      </c>
      <c r="M77" s="62">
        <f>'ПРИЛОЖ 2'!Q29</f>
        <v>0</v>
      </c>
      <c r="N77" s="62">
        <f>'ПРИЛОЖ 2'!R29</f>
        <v>0</v>
      </c>
      <c r="O77" s="62">
        <f>'ПРИЛОЖ 2'!S29</f>
        <v>0</v>
      </c>
    </row>
    <row r="78" spans="1:15" s="60" customFormat="1" ht="21" customHeight="1" x14ac:dyDescent="0.25">
      <c r="A78" s="121"/>
      <c r="B78" s="120"/>
      <c r="C78" s="110" t="s">
        <v>11</v>
      </c>
      <c r="D78" s="58">
        <f t="shared" si="15"/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2">
        <v>0</v>
      </c>
      <c r="M78" s="62">
        <v>0</v>
      </c>
      <c r="N78" s="62">
        <v>0</v>
      </c>
      <c r="O78" s="62">
        <v>0</v>
      </c>
    </row>
    <row r="79" spans="1:15" s="60" customFormat="1" x14ac:dyDescent="0.25">
      <c r="A79" s="121" t="s">
        <v>112</v>
      </c>
      <c r="B79" s="120" t="s">
        <v>106</v>
      </c>
      <c r="C79" s="114" t="s">
        <v>2</v>
      </c>
      <c r="D79" s="58">
        <f>E79+F79+G79+H79+I79+J79+K79+L79+M79+N79+O79</f>
        <v>3000</v>
      </c>
      <c r="E79" s="58">
        <f t="shared" ref="E79:J79" si="22">SUM(E80:E83)</f>
        <v>0</v>
      </c>
      <c r="F79" s="58">
        <f t="shared" si="22"/>
        <v>0</v>
      </c>
      <c r="G79" s="58">
        <f t="shared" si="22"/>
        <v>0</v>
      </c>
      <c r="H79" s="58">
        <f t="shared" si="22"/>
        <v>3000</v>
      </c>
      <c r="I79" s="58">
        <f t="shared" si="22"/>
        <v>0</v>
      </c>
      <c r="J79" s="58">
        <f t="shared" si="22"/>
        <v>0</v>
      </c>
      <c r="K79" s="58">
        <f>SUM(K80:K83)</f>
        <v>0</v>
      </c>
      <c r="L79" s="59">
        <f>SUM(L80:L83)</f>
        <v>0</v>
      </c>
      <c r="M79" s="59">
        <f>SUM(M80:M83)</f>
        <v>0</v>
      </c>
      <c r="N79" s="59">
        <f>SUM(N80:N83)</f>
        <v>0</v>
      </c>
      <c r="O79" s="59">
        <f>SUM(O80:O83)</f>
        <v>0</v>
      </c>
    </row>
    <row r="80" spans="1:15" s="64" customFormat="1" x14ac:dyDescent="0.25">
      <c r="A80" s="121"/>
      <c r="B80" s="120"/>
      <c r="C80" s="110" t="s">
        <v>9</v>
      </c>
      <c r="D80" s="58">
        <f t="shared" si="15"/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1">
        <v>0</v>
      </c>
      <c r="L80" s="62">
        <v>0</v>
      </c>
      <c r="M80" s="62">
        <v>0</v>
      </c>
      <c r="N80" s="62">
        <v>0</v>
      </c>
      <c r="O80" s="62">
        <v>0</v>
      </c>
    </row>
    <row r="81" spans="1:15" s="60" customFormat="1" x14ac:dyDescent="0.25">
      <c r="A81" s="121"/>
      <c r="B81" s="120"/>
      <c r="C81" s="110" t="s">
        <v>10</v>
      </c>
      <c r="D81" s="58">
        <f t="shared" si="15"/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1">
        <v>0</v>
      </c>
      <c r="L81" s="62">
        <v>0</v>
      </c>
      <c r="M81" s="62">
        <v>0</v>
      </c>
      <c r="N81" s="62">
        <v>0</v>
      </c>
      <c r="O81" s="62">
        <v>0</v>
      </c>
    </row>
    <row r="82" spans="1:15" s="60" customFormat="1" x14ac:dyDescent="0.25">
      <c r="A82" s="121"/>
      <c r="B82" s="120"/>
      <c r="C82" s="110" t="s">
        <v>12</v>
      </c>
      <c r="D82" s="58">
        <f t="shared" ref="D82:D113" si="23">E82+F82+G82+H82+I82+J82+K82+L82+M82+N82+O82</f>
        <v>3000</v>
      </c>
      <c r="E82" s="63">
        <v>0</v>
      </c>
      <c r="F82" s="63">
        <v>0</v>
      </c>
      <c r="G82" s="63">
        <f>'ПРИЛОЖ 2'!K61</f>
        <v>0</v>
      </c>
      <c r="H82" s="63">
        <f>'ПРИЛОЖ 2'!L30</f>
        <v>3000</v>
      </c>
      <c r="I82" s="63">
        <f>'ПРИЛОЖ 2'!M30</f>
        <v>0</v>
      </c>
      <c r="J82" s="63">
        <f>'ПРИЛОЖ 2'!N30</f>
        <v>0</v>
      </c>
      <c r="K82" s="63">
        <f>'ПРИЛОЖ 2'!O30</f>
        <v>0</v>
      </c>
      <c r="L82" s="62">
        <f>'ПРИЛОЖ 2'!P30</f>
        <v>0</v>
      </c>
      <c r="M82" s="62">
        <f>'ПРИЛОЖ 2'!Q30</f>
        <v>0</v>
      </c>
      <c r="N82" s="62">
        <f>'ПРИЛОЖ 2'!R30</f>
        <v>0</v>
      </c>
      <c r="O82" s="62">
        <f>'ПРИЛОЖ 2'!S30</f>
        <v>0</v>
      </c>
    </row>
    <row r="83" spans="1:15" s="60" customFormat="1" x14ac:dyDescent="0.25">
      <c r="A83" s="121"/>
      <c r="B83" s="120"/>
      <c r="C83" s="110" t="s">
        <v>11</v>
      </c>
      <c r="D83" s="58">
        <f t="shared" si="23"/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2">
        <v>0</v>
      </c>
      <c r="M83" s="62">
        <v>0</v>
      </c>
      <c r="N83" s="62">
        <v>0</v>
      </c>
      <c r="O83" s="62">
        <v>0</v>
      </c>
    </row>
    <row r="84" spans="1:15" s="60" customFormat="1" x14ac:dyDescent="0.25">
      <c r="A84" s="121" t="s">
        <v>116</v>
      </c>
      <c r="B84" s="132" t="s">
        <v>216</v>
      </c>
      <c r="C84" s="114" t="s">
        <v>2</v>
      </c>
      <c r="D84" s="58">
        <f t="shared" si="23"/>
        <v>689890.36138000002</v>
      </c>
      <c r="E84" s="58">
        <f t="shared" ref="E84:J84" si="24">SUM(E85:E88)</f>
        <v>0</v>
      </c>
      <c r="F84" s="58">
        <f t="shared" si="24"/>
        <v>0</v>
      </c>
      <c r="G84" s="58">
        <f t="shared" si="24"/>
        <v>0</v>
      </c>
      <c r="H84" s="58">
        <f t="shared" si="24"/>
        <v>0</v>
      </c>
      <c r="I84" s="58">
        <f t="shared" si="24"/>
        <v>95059.224000000002</v>
      </c>
      <c r="J84" s="58">
        <f t="shared" si="24"/>
        <v>295484.19</v>
      </c>
      <c r="K84" s="58">
        <f>SUM(K85:K88)</f>
        <v>212463.27799999999</v>
      </c>
      <c r="L84" s="59">
        <f>SUM(L85:L88)</f>
        <v>86883.669380000007</v>
      </c>
      <c r="M84" s="59">
        <f>SUM(M85:M88)</f>
        <v>0</v>
      </c>
      <c r="N84" s="59">
        <f>SUM(N85:N88)</f>
        <v>0</v>
      </c>
      <c r="O84" s="59">
        <f>SUM(O85:O88)</f>
        <v>0</v>
      </c>
    </row>
    <row r="85" spans="1:15" s="64" customFormat="1" x14ac:dyDescent="0.25">
      <c r="A85" s="121"/>
      <c r="B85" s="125"/>
      <c r="C85" s="110" t="s">
        <v>9</v>
      </c>
      <c r="D85" s="58">
        <f t="shared" si="23"/>
        <v>0</v>
      </c>
      <c r="E85" s="61">
        <v>0</v>
      </c>
      <c r="F85" s="61">
        <v>0</v>
      </c>
      <c r="G85" s="61">
        <v>0</v>
      </c>
      <c r="H85" s="61">
        <v>0</v>
      </c>
      <c r="I85" s="61">
        <v>0</v>
      </c>
      <c r="J85" s="61">
        <v>0</v>
      </c>
      <c r="K85" s="61">
        <v>0</v>
      </c>
      <c r="L85" s="62">
        <v>0</v>
      </c>
      <c r="M85" s="62">
        <v>0</v>
      </c>
      <c r="N85" s="62">
        <v>0</v>
      </c>
      <c r="O85" s="62">
        <v>0</v>
      </c>
    </row>
    <row r="86" spans="1:15" s="60" customFormat="1" x14ac:dyDescent="0.25">
      <c r="A86" s="121"/>
      <c r="B86" s="125"/>
      <c r="C86" s="110" t="s">
        <v>10</v>
      </c>
      <c r="D86" s="58">
        <f t="shared" si="23"/>
        <v>0</v>
      </c>
      <c r="E86" s="61">
        <v>0</v>
      </c>
      <c r="F86" s="61">
        <v>0</v>
      </c>
      <c r="G86" s="61">
        <v>0</v>
      </c>
      <c r="H86" s="61">
        <v>0</v>
      </c>
      <c r="I86" s="61">
        <v>0</v>
      </c>
      <c r="J86" s="61">
        <v>0</v>
      </c>
      <c r="K86" s="61">
        <v>0</v>
      </c>
      <c r="L86" s="62">
        <v>0</v>
      </c>
      <c r="M86" s="62">
        <v>0</v>
      </c>
      <c r="N86" s="62">
        <v>0</v>
      </c>
      <c r="O86" s="62">
        <v>0</v>
      </c>
    </row>
    <row r="87" spans="1:15" s="60" customFormat="1" x14ac:dyDescent="0.25">
      <c r="A87" s="121"/>
      <c r="B87" s="125"/>
      <c r="C87" s="110" t="s">
        <v>12</v>
      </c>
      <c r="D87" s="58">
        <f t="shared" si="23"/>
        <v>689890.36138000002</v>
      </c>
      <c r="E87" s="63">
        <v>0</v>
      </c>
      <c r="F87" s="63">
        <v>0</v>
      </c>
      <c r="G87" s="63">
        <f>'ПРИЛОЖ 2'!K66</f>
        <v>0</v>
      </c>
      <c r="H87" s="63">
        <f>'ПРИЛОЖ 2'!L31</f>
        <v>0</v>
      </c>
      <c r="I87" s="63">
        <f>'ПРИЛОЖ 2'!M31</f>
        <v>95059.224000000002</v>
      </c>
      <c r="J87" s="63">
        <f>'ПРИЛОЖ 2'!N31</f>
        <v>295484.19</v>
      </c>
      <c r="K87" s="63">
        <f>'ПРИЛОЖ 2'!O31</f>
        <v>212463.27799999999</v>
      </c>
      <c r="L87" s="62">
        <f>'ПРИЛОЖ 2'!P31</f>
        <v>86883.669380000007</v>
      </c>
      <c r="M87" s="62">
        <f>'ПРИЛОЖ 2'!Q31</f>
        <v>0</v>
      </c>
      <c r="N87" s="62">
        <f>'ПРИЛОЖ 2'!R31</f>
        <v>0</v>
      </c>
      <c r="O87" s="62">
        <f>'ПРИЛОЖ 2'!S31</f>
        <v>0</v>
      </c>
    </row>
    <row r="88" spans="1:15" s="60" customFormat="1" x14ac:dyDescent="0.25">
      <c r="A88" s="121"/>
      <c r="B88" s="125"/>
      <c r="C88" s="110" t="s">
        <v>11</v>
      </c>
      <c r="D88" s="58">
        <f t="shared" si="23"/>
        <v>0</v>
      </c>
      <c r="E88" s="61">
        <v>0</v>
      </c>
      <c r="F88" s="61">
        <v>0</v>
      </c>
      <c r="G88" s="61">
        <v>0</v>
      </c>
      <c r="H88" s="61">
        <v>0</v>
      </c>
      <c r="I88" s="61">
        <v>0</v>
      </c>
      <c r="J88" s="61">
        <v>0</v>
      </c>
      <c r="K88" s="61">
        <v>0</v>
      </c>
      <c r="L88" s="62">
        <v>0</v>
      </c>
      <c r="M88" s="62">
        <v>0</v>
      </c>
      <c r="N88" s="62">
        <v>0</v>
      </c>
      <c r="O88" s="62">
        <v>0</v>
      </c>
    </row>
    <row r="89" spans="1:15" s="60" customFormat="1" ht="15" customHeight="1" x14ac:dyDescent="0.25">
      <c r="A89" s="121" t="s">
        <v>125</v>
      </c>
      <c r="B89" s="120" t="s">
        <v>169</v>
      </c>
      <c r="C89" s="114" t="s">
        <v>2</v>
      </c>
      <c r="D89" s="58">
        <f t="shared" si="23"/>
        <v>25226.627390000001</v>
      </c>
      <c r="E89" s="58">
        <f t="shared" ref="E89:J89" si="25">SUM(E90:E93)</f>
        <v>0</v>
      </c>
      <c r="F89" s="58">
        <f t="shared" si="25"/>
        <v>0</v>
      </c>
      <c r="G89" s="58">
        <f t="shared" si="25"/>
        <v>0</v>
      </c>
      <c r="H89" s="58">
        <f t="shared" si="25"/>
        <v>0</v>
      </c>
      <c r="I89" s="58">
        <f t="shared" si="25"/>
        <v>1301.991</v>
      </c>
      <c r="J89" s="58">
        <f t="shared" si="25"/>
        <v>15112.163</v>
      </c>
      <c r="K89" s="58">
        <f>SUM(K90:K93)</f>
        <v>2729.4090000000001</v>
      </c>
      <c r="L89" s="59">
        <f>SUM(L90:L93)</f>
        <v>6083.0643899999995</v>
      </c>
      <c r="M89" s="59">
        <f>SUM(M90:M93)</f>
        <v>0</v>
      </c>
      <c r="N89" s="59">
        <f>SUM(N90:N93)</f>
        <v>0</v>
      </c>
      <c r="O89" s="59">
        <f>SUM(O90:O93)</f>
        <v>0</v>
      </c>
    </row>
    <row r="90" spans="1:15" s="64" customFormat="1" ht="15" customHeight="1" x14ac:dyDescent="0.25">
      <c r="A90" s="121"/>
      <c r="B90" s="120"/>
      <c r="C90" s="110" t="s">
        <v>9</v>
      </c>
      <c r="D90" s="58">
        <f t="shared" si="23"/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2">
        <v>0</v>
      </c>
      <c r="M90" s="62">
        <v>0</v>
      </c>
      <c r="N90" s="62">
        <v>0</v>
      </c>
      <c r="O90" s="62">
        <v>0</v>
      </c>
    </row>
    <row r="91" spans="1:15" s="60" customFormat="1" ht="15" customHeight="1" x14ac:dyDescent="0.25">
      <c r="A91" s="121"/>
      <c r="B91" s="120"/>
      <c r="C91" s="110" t="s">
        <v>10</v>
      </c>
      <c r="D91" s="58">
        <f t="shared" si="23"/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2">
        <v>0</v>
      </c>
      <c r="M91" s="62">
        <v>0</v>
      </c>
      <c r="N91" s="62">
        <v>0</v>
      </c>
      <c r="O91" s="62">
        <v>0</v>
      </c>
    </row>
    <row r="92" spans="1:15" s="60" customFormat="1" ht="15" customHeight="1" x14ac:dyDescent="0.25">
      <c r="A92" s="121"/>
      <c r="B92" s="120"/>
      <c r="C92" s="110" t="s">
        <v>12</v>
      </c>
      <c r="D92" s="58">
        <f t="shared" si="23"/>
        <v>25226.627390000001</v>
      </c>
      <c r="E92" s="63">
        <v>0</v>
      </c>
      <c r="F92" s="63">
        <v>0</v>
      </c>
      <c r="G92" s="63">
        <f>'ПРИЛОЖ 2'!K71</f>
        <v>0</v>
      </c>
      <c r="H92" s="63">
        <f>'ПРИЛОЖ 2'!L32</f>
        <v>0</v>
      </c>
      <c r="I92" s="63">
        <f>'ПРИЛОЖ 2'!M32</f>
        <v>1301.991</v>
      </c>
      <c r="J92" s="63">
        <f>'ПРИЛОЖ 2'!N32</f>
        <v>15112.163</v>
      </c>
      <c r="K92" s="63">
        <f>'ПРИЛОЖ 2'!O32</f>
        <v>2729.4090000000001</v>
      </c>
      <c r="L92" s="62">
        <f>'ПРИЛОЖ 2'!P32</f>
        <v>6083.0643899999995</v>
      </c>
      <c r="M92" s="62">
        <f>'ПРИЛОЖ 2'!Q32</f>
        <v>0</v>
      </c>
      <c r="N92" s="62">
        <f>'ПРИЛОЖ 2'!R32</f>
        <v>0</v>
      </c>
      <c r="O92" s="62">
        <f>'ПРИЛОЖ 2'!S55</f>
        <v>0</v>
      </c>
    </row>
    <row r="93" spans="1:15" s="60" customFormat="1" ht="15" customHeight="1" x14ac:dyDescent="0.25">
      <c r="A93" s="121"/>
      <c r="B93" s="120"/>
      <c r="C93" s="110" t="s">
        <v>11</v>
      </c>
      <c r="D93" s="58">
        <f t="shared" si="23"/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2">
        <v>0</v>
      </c>
      <c r="M93" s="62">
        <v>0</v>
      </c>
      <c r="N93" s="62">
        <v>0</v>
      </c>
      <c r="O93" s="62">
        <v>0</v>
      </c>
    </row>
    <row r="94" spans="1:15" s="60" customFormat="1" ht="20.65" customHeight="1" x14ac:dyDescent="0.25">
      <c r="A94" s="121" t="s">
        <v>127</v>
      </c>
      <c r="B94" s="120" t="s">
        <v>126</v>
      </c>
      <c r="C94" s="114" t="s">
        <v>2</v>
      </c>
      <c r="D94" s="58">
        <f t="shared" si="23"/>
        <v>648.62099999999998</v>
      </c>
      <c r="E94" s="58">
        <f t="shared" ref="E94:J94" si="26">SUM(E95:E98)</f>
        <v>0</v>
      </c>
      <c r="F94" s="58">
        <f t="shared" si="26"/>
        <v>0</v>
      </c>
      <c r="G94" s="58">
        <f t="shared" si="26"/>
        <v>0</v>
      </c>
      <c r="H94" s="58">
        <f t="shared" si="26"/>
        <v>648.62099999999998</v>
      </c>
      <c r="I94" s="58">
        <f t="shared" si="26"/>
        <v>0</v>
      </c>
      <c r="J94" s="58">
        <f t="shared" si="26"/>
        <v>0</v>
      </c>
      <c r="K94" s="58">
        <f>SUM(K95:K98)</f>
        <v>0</v>
      </c>
      <c r="L94" s="59">
        <f>SUM(L95:L98)</f>
        <v>0</v>
      </c>
      <c r="M94" s="59">
        <f>SUM(M95:M98)</f>
        <v>0</v>
      </c>
      <c r="N94" s="59">
        <f>SUM(N95:N98)</f>
        <v>0</v>
      </c>
      <c r="O94" s="59">
        <f>SUM(O95:O98)</f>
        <v>0</v>
      </c>
    </row>
    <row r="95" spans="1:15" s="64" customFormat="1" ht="19.5" customHeight="1" x14ac:dyDescent="0.25">
      <c r="A95" s="121"/>
      <c r="B95" s="120"/>
      <c r="C95" s="110" t="s">
        <v>9</v>
      </c>
      <c r="D95" s="58">
        <f t="shared" si="23"/>
        <v>0</v>
      </c>
      <c r="E95" s="61">
        <v>0</v>
      </c>
      <c r="F95" s="61">
        <v>0</v>
      </c>
      <c r="G95" s="61">
        <v>0</v>
      </c>
      <c r="H95" s="61">
        <v>0</v>
      </c>
      <c r="I95" s="61">
        <v>0</v>
      </c>
      <c r="J95" s="61">
        <v>0</v>
      </c>
      <c r="K95" s="61">
        <v>0</v>
      </c>
      <c r="L95" s="62">
        <v>0</v>
      </c>
      <c r="M95" s="62">
        <v>0</v>
      </c>
      <c r="N95" s="62">
        <v>0</v>
      </c>
      <c r="O95" s="62">
        <v>0</v>
      </c>
    </row>
    <row r="96" spans="1:15" s="60" customFormat="1" ht="22.9" customHeight="1" x14ac:dyDescent="0.25">
      <c r="A96" s="121"/>
      <c r="B96" s="120"/>
      <c r="C96" s="110" t="s">
        <v>10</v>
      </c>
      <c r="D96" s="58">
        <f t="shared" si="23"/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2">
        <v>0</v>
      </c>
      <c r="M96" s="62">
        <v>0</v>
      </c>
      <c r="N96" s="62">
        <v>0</v>
      </c>
      <c r="O96" s="62">
        <v>0</v>
      </c>
    </row>
    <row r="97" spans="1:15" s="60" customFormat="1" ht="18.600000000000001" customHeight="1" x14ac:dyDescent="0.25">
      <c r="A97" s="121"/>
      <c r="B97" s="120"/>
      <c r="C97" s="110" t="s">
        <v>12</v>
      </c>
      <c r="D97" s="58">
        <f t="shared" si="23"/>
        <v>648.62099999999998</v>
      </c>
      <c r="E97" s="63">
        <v>0</v>
      </c>
      <c r="F97" s="63">
        <v>0</v>
      </c>
      <c r="G97" s="63">
        <f>'ПРИЛОЖ 2'!K76</f>
        <v>0</v>
      </c>
      <c r="H97" s="63">
        <f>'ПРИЛОЖ 2'!L33</f>
        <v>648.62099999999998</v>
      </c>
      <c r="I97" s="63">
        <v>0</v>
      </c>
      <c r="J97" s="63">
        <f>'ПРИЛОЖ 2'!N61</f>
        <v>0</v>
      </c>
      <c r="K97" s="63">
        <f>'ПРИЛОЖ 2'!O61</f>
        <v>0</v>
      </c>
      <c r="L97" s="62">
        <f>'ПРИЛОЖ 2'!P61</f>
        <v>0</v>
      </c>
      <c r="M97" s="62">
        <f>'ПРИЛОЖ 2'!Q61</f>
        <v>0</v>
      </c>
      <c r="N97" s="62">
        <f>'ПРИЛОЖ 2'!R61</f>
        <v>0</v>
      </c>
      <c r="O97" s="62">
        <f>'ПРИЛОЖ 2'!S61</f>
        <v>0</v>
      </c>
    </row>
    <row r="98" spans="1:15" s="60" customFormat="1" ht="40.700000000000003" customHeight="1" x14ac:dyDescent="0.25">
      <c r="A98" s="121"/>
      <c r="B98" s="120"/>
      <c r="C98" s="110" t="s">
        <v>11</v>
      </c>
      <c r="D98" s="58">
        <f t="shared" si="23"/>
        <v>0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</v>
      </c>
      <c r="K98" s="61">
        <v>0</v>
      </c>
      <c r="L98" s="62">
        <v>0</v>
      </c>
      <c r="M98" s="62">
        <v>0</v>
      </c>
      <c r="N98" s="62">
        <v>0</v>
      </c>
      <c r="O98" s="62">
        <v>0</v>
      </c>
    </row>
    <row r="99" spans="1:15" s="60" customFormat="1" x14ac:dyDescent="0.25">
      <c r="A99" s="122" t="s">
        <v>128</v>
      </c>
      <c r="B99" s="120" t="s">
        <v>129</v>
      </c>
      <c r="C99" s="114" t="s">
        <v>2</v>
      </c>
      <c r="D99" s="58">
        <f>E99+F99+G99+H99+I99+J99+K99+L99+M99+N99+O99</f>
        <v>5698</v>
      </c>
      <c r="E99" s="58">
        <f t="shared" ref="E99:J99" si="27">SUM(E100:E103)</f>
        <v>0</v>
      </c>
      <c r="F99" s="58">
        <f t="shared" si="27"/>
        <v>0</v>
      </c>
      <c r="G99" s="58">
        <f t="shared" si="27"/>
        <v>0</v>
      </c>
      <c r="H99" s="58">
        <f t="shared" si="27"/>
        <v>0</v>
      </c>
      <c r="I99" s="58">
        <f t="shared" si="27"/>
        <v>2849</v>
      </c>
      <c r="J99" s="58">
        <f t="shared" si="27"/>
        <v>2849</v>
      </c>
      <c r="K99" s="58">
        <f>SUM(K100:K103)</f>
        <v>0</v>
      </c>
      <c r="L99" s="59">
        <f>SUM(L100:L103)</f>
        <v>0</v>
      </c>
      <c r="M99" s="59">
        <f>SUM(M100:M103)</f>
        <v>0</v>
      </c>
      <c r="N99" s="59">
        <f>SUM(N100:N103)</f>
        <v>0</v>
      </c>
      <c r="O99" s="59">
        <f>SUM(O100:O103)</f>
        <v>0</v>
      </c>
    </row>
    <row r="100" spans="1:15" s="60" customFormat="1" x14ac:dyDescent="0.25">
      <c r="A100" s="123"/>
      <c r="B100" s="120"/>
      <c r="C100" s="110" t="s">
        <v>9</v>
      </c>
      <c r="D100" s="58">
        <f>E100+F100+G100+H100+I100+J100+K100+L100+M100+N100+O100</f>
        <v>0</v>
      </c>
      <c r="E100" s="61">
        <v>0</v>
      </c>
      <c r="F100" s="61">
        <v>0</v>
      </c>
      <c r="G100" s="61">
        <v>0</v>
      </c>
      <c r="H100" s="61">
        <v>0</v>
      </c>
      <c r="I100" s="61">
        <v>0</v>
      </c>
      <c r="J100" s="61">
        <v>0</v>
      </c>
      <c r="K100" s="61">
        <v>0</v>
      </c>
      <c r="L100" s="62">
        <v>0</v>
      </c>
      <c r="M100" s="62">
        <v>0</v>
      </c>
      <c r="N100" s="62">
        <v>0</v>
      </c>
      <c r="O100" s="62">
        <v>0</v>
      </c>
    </row>
    <row r="101" spans="1:15" s="64" customFormat="1" x14ac:dyDescent="0.25">
      <c r="A101" s="123"/>
      <c r="B101" s="120"/>
      <c r="C101" s="110" t="s">
        <v>10</v>
      </c>
      <c r="D101" s="58">
        <f t="shared" si="23"/>
        <v>0</v>
      </c>
      <c r="E101" s="61">
        <v>0</v>
      </c>
      <c r="F101" s="61">
        <v>0</v>
      </c>
      <c r="G101" s="61">
        <v>0</v>
      </c>
      <c r="H101" s="61">
        <v>0</v>
      </c>
      <c r="I101" s="61">
        <v>0</v>
      </c>
      <c r="J101" s="61">
        <v>0</v>
      </c>
      <c r="K101" s="61">
        <v>0</v>
      </c>
      <c r="L101" s="62">
        <v>0</v>
      </c>
      <c r="M101" s="62">
        <v>0</v>
      </c>
      <c r="N101" s="62">
        <v>0</v>
      </c>
      <c r="O101" s="62">
        <v>0</v>
      </c>
    </row>
    <row r="102" spans="1:15" s="60" customFormat="1" x14ac:dyDescent="0.25">
      <c r="A102" s="123"/>
      <c r="B102" s="120"/>
      <c r="C102" s="110" t="s">
        <v>12</v>
      </c>
      <c r="D102" s="58">
        <f t="shared" si="23"/>
        <v>5698</v>
      </c>
      <c r="E102" s="63">
        <v>0</v>
      </c>
      <c r="F102" s="63">
        <v>0</v>
      </c>
      <c r="G102" s="63">
        <f>'ПРИЛОЖ 2'!K86</f>
        <v>0</v>
      </c>
      <c r="H102" s="63">
        <f>'ПРИЛОЖ 2'!L54</f>
        <v>0</v>
      </c>
      <c r="I102" s="63">
        <f>'ПРИЛОЖ 2'!M34</f>
        <v>2849</v>
      </c>
      <c r="J102" s="63">
        <f>'ПРИЛОЖ 2'!N34</f>
        <v>2849</v>
      </c>
      <c r="K102" s="63">
        <f>'ПРИЛОЖ 2'!O71</f>
        <v>0</v>
      </c>
      <c r="L102" s="62">
        <f>'ПРИЛОЖ 2'!P71</f>
        <v>0</v>
      </c>
      <c r="M102" s="62">
        <f>'ПРИЛОЖ 2'!Q71</f>
        <v>0</v>
      </c>
      <c r="N102" s="62">
        <f>'ПРИЛОЖ 2'!R71</f>
        <v>0</v>
      </c>
      <c r="O102" s="62">
        <f>'ПРИЛОЖ 2'!S71</f>
        <v>0</v>
      </c>
    </row>
    <row r="103" spans="1:15" s="60" customFormat="1" x14ac:dyDescent="0.25">
      <c r="A103" s="124"/>
      <c r="B103" s="120"/>
      <c r="C103" s="110" t="s">
        <v>11</v>
      </c>
      <c r="D103" s="58">
        <f t="shared" si="23"/>
        <v>0</v>
      </c>
      <c r="E103" s="61">
        <v>0</v>
      </c>
      <c r="F103" s="61">
        <v>0</v>
      </c>
      <c r="G103" s="61">
        <v>0</v>
      </c>
      <c r="H103" s="61">
        <v>0</v>
      </c>
      <c r="I103" s="61">
        <v>0</v>
      </c>
      <c r="J103" s="61">
        <v>0</v>
      </c>
      <c r="K103" s="61">
        <v>0</v>
      </c>
      <c r="L103" s="62">
        <v>0</v>
      </c>
      <c r="M103" s="62">
        <v>0</v>
      </c>
      <c r="N103" s="62">
        <v>0</v>
      </c>
      <c r="O103" s="62">
        <v>0</v>
      </c>
    </row>
    <row r="104" spans="1:15" s="60" customFormat="1" x14ac:dyDescent="0.25">
      <c r="A104" s="121" t="s">
        <v>130</v>
      </c>
      <c r="B104" s="120" t="s">
        <v>134</v>
      </c>
      <c r="C104" s="114" t="s">
        <v>2</v>
      </c>
      <c r="D104" s="58">
        <f t="shared" si="23"/>
        <v>2452.328</v>
      </c>
      <c r="E104" s="58">
        <f t="shared" ref="E104:J104" si="28">SUM(E105:E108)</f>
        <v>0</v>
      </c>
      <c r="F104" s="58">
        <f t="shared" si="28"/>
        <v>0</v>
      </c>
      <c r="G104" s="58">
        <f t="shared" si="28"/>
        <v>0</v>
      </c>
      <c r="H104" s="58">
        <f t="shared" si="28"/>
        <v>0</v>
      </c>
      <c r="I104" s="58">
        <f t="shared" si="28"/>
        <v>373</v>
      </c>
      <c r="J104" s="58">
        <f t="shared" si="28"/>
        <v>2079.328</v>
      </c>
      <c r="K104" s="58">
        <f>SUM(K105:K108)</f>
        <v>0</v>
      </c>
      <c r="L104" s="59">
        <f>SUM(L105:L108)</f>
        <v>0</v>
      </c>
      <c r="M104" s="59">
        <f>SUM(M105:M108)</f>
        <v>0</v>
      </c>
      <c r="N104" s="59">
        <f>SUM(N105:N108)</f>
        <v>0</v>
      </c>
      <c r="O104" s="59">
        <f>SUM(O105:O108)</f>
        <v>0</v>
      </c>
    </row>
    <row r="105" spans="1:15" s="60" customFormat="1" x14ac:dyDescent="0.25">
      <c r="A105" s="121"/>
      <c r="B105" s="120"/>
      <c r="C105" s="110" t="s">
        <v>9</v>
      </c>
      <c r="D105" s="58">
        <f t="shared" si="23"/>
        <v>0</v>
      </c>
      <c r="E105" s="61">
        <v>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2">
        <v>0</v>
      </c>
      <c r="M105" s="62">
        <v>0</v>
      </c>
      <c r="N105" s="62">
        <v>0</v>
      </c>
      <c r="O105" s="62">
        <v>0</v>
      </c>
    </row>
    <row r="106" spans="1:15" s="64" customFormat="1" x14ac:dyDescent="0.25">
      <c r="A106" s="121"/>
      <c r="B106" s="120"/>
      <c r="C106" s="110" t="s">
        <v>10</v>
      </c>
      <c r="D106" s="58">
        <f t="shared" si="23"/>
        <v>2320.8900000000003</v>
      </c>
      <c r="E106" s="61">
        <v>0</v>
      </c>
      <c r="F106" s="61">
        <v>0</v>
      </c>
      <c r="G106" s="61">
        <v>0</v>
      </c>
      <c r="H106" s="61">
        <v>0</v>
      </c>
      <c r="I106" s="61">
        <v>353</v>
      </c>
      <c r="J106" s="61">
        <v>1967.89</v>
      </c>
      <c r="K106" s="61">
        <v>0</v>
      </c>
      <c r="L106" s="62">
        <v>0</v>
      </c>
      <c r="M106" s="62">
        <v>0</v>
      </c>
      <c r="N106" s="62">
        <v>0</v>
      </c>
      <c r="O106" s="62">
        <v>0</v>
      </c>
    </row>
    <row r="107" spans="1:15" s="60" customFormat="1" x14ac:dyDescent="0.25">
      <c r="A107" s="121"/>
      <c r="B107" s="120"/>
      <c r="C107" s="110" t="s">
        <v>12</v>
      </c>
      <c r="D107" s="58">
        <f t="shared" si="23"/>
        <v>131.43799999999999</v>
      </c>
      <c r="E107" s="63">
        <f>'ПРИЛОЖ 2'!I35</f>
        <v>0</v>
      </c>
      <c r="F107" s="63">
        <f>'ПРИЛОЖ 2'!J35</f>
        <v>0</v>
      </c>
      <c r="G107" s="63">
        <f>'ПРИЛОЖ 2'!K35</f>
        <v>0</v>
      </c>
      <c r="H107" s="63">
        <f>'ПРИЛОЖ 2'!L35</f>
        <v>0</v>
      </c>
      <c r="I107" s="63">
        <f>'ПРИЛОЖ 2'!M35</f>
        <v>20</v>
      </c>
      <c r="J107" s="63">
        <f>'ПРИЛОЖ 2'!N35</f>
        <v>111.438</v>
      </c>
      <c r="K107" s="63">
        <f>'ПРИЛОЖ 2'!O35</f>
        <v>0</v>
      </c>
      <c r="L107" s="62">
        <f>'ПРИЛОЖ 2'!P35</f>
        <v>0</v>
      </c>
      <c r="M107" s="62">
        <v>0</v>
      </c>
      <c r="N107" s="62">
        <f>'ПРИЛОЖ 2'!R35</f>
        <v>0</v>
      </c>
      <c r="O107" s="62">
        <f>'ПРИЛОЖ 2'!S35</f>
        <v>0</v>
      </c>
    </row>
    <row r="108" spans="1:15" s="60" customFormat="1" x14ac:dyDescent="0.25">
      <c r="A108" s="121"/>
      <c r="B108" s="120"/>
      <c r="C108" s="110" t="s">
        <v>11</v>
      </c>
      <c r="D108" s="58">
        <f t="shared" si="23"/>
        <v>0</v>
      </c>
      <c r="E108" s="61">
        <v>0</v>
      </c>
      <c r="F108" s="61">
        <v>0</v>
      </c>
      <c r="G108" s="61">
        <v>0</v>
      </c>
      <c r="H108" s="61">
        <v>0</v>
      </c>
      <c r="I108" s="61">
        <v>0</v>
      </c>
      <c r="J108" s="61">
        <v>0</v>
      </c>
      <c r="K108" s="61">
        <v>0</v>
      </c>
      <c r="L108" s="62">
        <v>0</v>
      </c>
      <c r="M108" s="62">
        <v>0</v>
      </c>
      <c r="N108" s="62">
        <v>0</v>
      </c>
      <c r="O108" s="62">
        <v>0</v>
      </c>
    </row>
    <row r="109" spans="1:15" s="64" customFormat="1" x14ac:dyDescent="0.25">
      <c r="A109" s="121" t="s">
        <v>135</v>
      </c>
      <c r="B109" s="120" t="s">
        <v>174</v>
      </c>
      <c r="C109" s="114" t="s">
        <v>2</v>
      </c>
      <c r="D109" s="58">
        <f t="shared" si="23"/>
        <v>1940</v>
      </c>
      <c r="E109" s="58">
        <f t="shared" ref="E109:O109" si="29">SUM(E110:E113)</f>
        <v>0</v>
      </c>
      <c r="F109" s="58">
        <f t="shared" si="29"/>
        <v>0</v>
      </c>
      <c r="G109" s="58">
        <f t="shared" si="29"/>
        <v>0</v>
      </c>
      <c r="H109" s="58">
        <f t="shared" si="29"/>
        <v>0</v>
      </c>
      <c r="I109" s="58">
        <f t="shared" si="29"/>
        <v>1940</v>
      </c>
      <c r="J109" s="58">
        <f t="shared" si="29"/>
        <v>0</v>
      </c>
      <c r="K109" s="58">
        <f t="shared" si="29"/>
        <v>0</v>
      </c>
      <c r="L109" s="59">
        <f t="shared" si="29"/>
        <v>0</v>
      </c>
      <c r="M109" s="59">
        <f t="shared" si="29"/>
        <v>0</v>
      </c>
      <c r="N109" s="59">
        <f t="shared" si="29"/>
        <v>0</v>
      </c>
      <c r="O109" s="59">
        <f t="shared" si="29"/>
        <v>0</v>
      </c>
    </row>
    <row r="110" spans="1:15" s="60" customFormat="1" x14ac:dyDescent="0.25">
      <c r="A110" s="121"/>
      <c r="B110" s="120"/>
      <c r="C110" s="110" t="s">
        <v>9</v>
      </c>
      <c r="D110" s="58">
        <f t="shared" si="23"/>
        <v>0</v>
      </c>
      <c r="E110" s="61">
        <v>0</v>
      </c>
      <c r="F110" s="61">
        <v>0</v>
      </c>
      <c r="G110" s="61">
        <v>0</v>
      </c>
      <c r="H110" s="61">
        <v>0</v>
      </c>
      <c r="I110" s="61">
        <v>0</v>
      </c>
      <c r="J110" s="61">
        <v>0</v>
      </c>
      <c r="K110" s="61">
        <v>0</v>
      </c>
      <c r="L110" s="62">
        <v>0</v>
      </c>
      <c r="M110" s="62">
        <v>0</v>
      </c>
      <c r="N110" s="62">
        <v>0</v>
      </c>
      <c r="O110" s="62">
        <v>0</v>
      </c>
    </row>
    <row r="111" spans="1:15" s="60" customFormat="1" x14ac:dyDescent="0.25">
      <c r="A111" s="121"/>
      <c r="B111" s="120"/>
      <c r="C111" s="110" t="s">
        <v>10</v>
      </c>
      <c r="D111" s="58">
        <f t="shared" si="23"/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2">
        <v>0</v>
      </c>
      <c r="M111" s="62">
        <v>0</v>
      </c>
      <c r="N111" s="62">
        <v>0</v>
      </c>
      <c r="O111" s="62">
        <v>0</v>
      </c>
    </row>
    <row r="112" spans="1:15" s="64" customFormat="1" x14ac:dyDescent="0.25">
      <c r="A112" s="121"/>
      <c r="B112" s="120"/>
      <c r="C112" s="110" t="s">
        <v>12</v>
      </c>
      <c r="D112" s="58">
        <f t="shared" si="23"/>
        <v>1940</v>
      </c>
      <c r="E112" s="63">
        <v>0</v>
      </c>
      <c r="F112" s="63">
        <v>0</v>
      </c>
      <c r="G112" s="63">
        <f>'ПРИЛОЖ 2'!K52</f>
        <v>0</v>
      </c>
      <c r="H112" s="63">
        <v>0</v>
      </c>
      <c r="I112" s="63">
        <f>'ПРИЛОЖ 2'!M36</f>
        <v>1940</v>
      </c>
      <c r="J112" s="63">
        <f>'ПРИЛОЖ 2'!N36</f>
        <v>0</v>
      </c>
      <c r="K112" s="63">
        <f>'ПРИЛОЖ 2'!O36</f>
        <v>0</v>
      </c>
      <c r="L112" s="62">
        <f>'ПРИЛОЖ 2'!P36</f>
        <v>0</v>
      </c>
      <c r="M112" s="62">
        <v>0</v>
      </c>
      <c r="N112" s="62">
        <f>'ПРИЛОЖ 2'!R52</f>
        <v>0</v>
      </c>
      <c r="O112" s="62">
        <f>'ПРИЛОЖ 2'!S52</f>
        <v>0</v>
      </c>
    </row>
    <row r="113" spans="1:15" s="60" customFormat="1" x14ac:dyDescent="0.25">
      <c r="A113" s="121"/>
      <c r="B113" s="120"/>
      <c r="C113" s="110" t="s">
        <v>11</v>
      </c>
      <c r="D113" s="58">
        <f t="shared" si="23"/>
        <v>0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2">
        <v>0</v>
      </c>
      <c r="M113" s="62">
        <v>0</v>
      </c>
      <c r="N113" s="62">
        <v>0</v>
      </c>
      <c r="O113" s="62">
        <v>0</v>
      </c>
    </row>
    <row r="114" spans="1:15" s="60" customFormat="1" ht="16.7" customHeight="1" x14ac:dyDescent="0.25">
      <c r="A114" s="121" t="s">
        <v>147</v>
      </c>
      <c r="B114" s="120" t="s">
        <v>145</v>
      </c>
      <c r="C114" s="114" t="s">
        <v>2</v>
      </c>
      <c r="D114" s="58">
        <f t="shared" ref="D114:D143" si="30">E114+F114+G114+H114+I114+J114+K114+L114+M114+N114+O114</f>
        <v>0</v>
      </c>
      <c r="E114" s="58">
        <f t="shared" ref="E114:O114" si="31">SUM(E115:E118)</f>
        <v>0</v>
      </c>
      <c r="F114" s="58">
        <f t="shared" si="31"/>
        <v>0</v>
      </c>
      <c r="G114" s="58">
        <f t="shared" si="31"/>
        <v>0</v>
      </c>
      <c r="H114" s="58">
        <f t="shared" si="31"/>
        <v>0</v>
      </c>
      <c r="I114" s="58">
        <f t="shared" si="31"/>
        <v>0</v>
      </c>
      <c r="J114" s="58">
        <f t="shared" si="31"/>
        <v>0</v>
      </c>
      <c r="K114" s="58">
        <f t="shared" si="31"/>
        <v>0</v>
      </c>
      <c r="L114" s="59">
        <f t="shared" si="31"/>
        <v>0</v>
      </c>
      <c r="M114" s="59">
        <f t="shared" si="31"/>
        <v>0</v>
      </c>
      <c r="N114" s="59">
        <f t="shared" si="31"/>
        <v>0</v>
      </c>
      <c r="O114" s="59">
        <f t="shared" si="31"/>
        <v>0</v>
      </c>
    </row>
    <row r="115" spans="1:15" s="60" customFormat="1" x14ac:dyDescent="0.25">
      <c r="A115" s="121"/>
      <c r="B115" s="120"/>
      <c r="C115" s="110" t="s">
        <v>9</v>
      </c>
      <c r="D115" s="58">
        <f t="shared" si="30"/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2">
        <v>0</v>
      </c>
      <c r="M115" s="62">
        <v>0</v>
      </c>
      <c r="N115" s="62">
        <v>0</v>
      </c>
      <c r="O115" s="62">
        <v>0</v>
      </c>
    </row>
    <row r="116" spans="1:15" s="60" customFormat="1" x14ac:dyDescent="0.25">
      <c r="A116" s="121"/>
      <c r="B116" s="120"/>
      <c r="C116" s="110" t="s">
        <v>10</v>
      </c>
      <c r="D116" s="58">
        <f t="shared" si="30"/>
        <v>0</v>
      </c>
      <c r="E116" s="61">
        <v>0</v>
      </c>
      <c r="F116" s="61">
        <v>0</v>
      </c>
      <c r="G116" s="61">
        <v>0</v>
      </c>
      <c r="H116" s="61">
        <v>0</v>
      </c>
      <c r="I116" s="61">
        <v>0</v>
      </c>
      <c r="J116" s="61">
        <v>0</v>
      </c>
      <c r="K116" s="61">
        <v>0</v>
      </c>
      <c r="L116" s="62">
        <v>0</v>
      </c>
      <c r="M116" s="62">
        <v>0</v>
      </c>
      <c r="N116" s="62">
        <v>0</v>
      </c>
      <c r="O116" s="62">
        <v>0</v>
      </c>
    </row>
    <row r="117" spans="1:15" s="60" customFormat="1" x14ac:dyDescent="0.25">
      <c r="A117" s="121"/>
      <c r="B117" s="120"/>
      <c r="C117" s="110" t="s">
        <v>12</v>
      </c>
      <c r="D117" s="58">
        <f t="shared" si="30"/>
        <v>0</v>
      </c>
      <c r="E117" s="63">
        <v>0</v>
      </c>
      <c r="F117" s="63">
        <v>0</v>
      </c>
      <c r="G117" s="63">
        <f>'ПРИЛОЖ 2'!K57</f>
        <v>0</v>
      </c>
      <c r="H117" s="63">
        <v>0</v>
      </c>
      <c r="I117" s="63">
        <f>'ПРИЛОЖ 2'!M37</f>
        <v>0</v>
      </c>
      <c r="J117" s="63">
        <f>'ПРИЛОЖ 2'!N37</f>
        <v>0</v>
      </c>
      <c r="K117" s="63">
        <f>'ПРИЛОЖ 2'!O57</f>
        <v>0</v>
      </c>
      <c r="L117" s="62">
        <f>'ПРИЛОЖ 2'!P57</f>
        <v>0</v>
      </c>
      <c r="M117" s="62">
        <f>'ПРИЛОЖ 2'!Q57</f>
        <v>0</v>
      </c>
      <c r="N117" s="62">
        <f>'ПРИЛОЖ 2'!R57</f>
        <v>0</v>
      </c>
      <c r="O117" s="62">
        <f>'ПРИЛОЖ 2'!S57</f>
        <v>0</v>
      </c>
    </row>
    <row r="118" spans="1:15" s="60" customFormat="1" x14ac:dyDescent="0.25">
      <c r="A118" s="121"/>
      <c r="B118" s="120"/>
      <c r="C118" s="110" t="s">
        <v>11</v>
      </c>
      <c r="D118" s="58">
        <f t="shared" si="30"/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</v>
      </c>
      <c r="K118" s="61">
        <v>0</v>
      </c>
      <c r="L118" s="62">
        <v>0</v>
      </c>
      <c r="M118" s="62">
        <v>0</v>
      </c>
      <c r="N118" s="62">
        <v>0</v>
      </c>
      <c r="O118" s="62">
        <v>0</v>
      </c>
    </row>
    <row r="119" spans="1:15" s="60" customFormat="1" ht="17.25" customHeight="1" x14ac:dyDescent="0.25">
      <c r="A119" s="121" t="s">
        <v>148</v>
      </c>
      <c r="B119" s="120" t="s">
        <v>158</v>
      </c>
      <c r="C119" s="114" t="s">
        <v>2</v>
      </c>
      <c r="D119" s="58">
        <f t="shared" si="30"/>
        <v>156526.40100000001</v>
      </c>
      <c r="E119" s="58">
        <f t="shared" ref="E119:O119" si="32">SUM(E120:E123)</f>
        <v>0</v>
      </c>
      <c r="F119" s="58">
        <f t="shared" si="32"/>
        <v>0</v>
      </c>
      <c r="G119" s="58">
        <f t="shared" si="32"/>
        <v>0</v>
      </c>
      <c r="H119" s="58">
        <f t="shared" si="32"/>
        <v>0</v>
      </c>
      <c r="I119" s="58">
        <f t="shared" si="32"/>
        <v>0</v>
      </c>
      <c r="J119" s="58">
        <f t="shared" si="32"/>
        <v>75886</v>
      </c>
      <c r="K119" s="58">
        <f t="shared" si="32"/>
        <v>80640.400999999998</v>
      </c>
      <c r="L119" s="59">
        <f t="shared" si="32"/>
        <v>0</v>
      </c>
      <c r="M119" s="59">
        <f t="shared" si="32"/>
        <v>0</v>
      </c>
      <c r="N119" s="59">
        <f t="shared" si="32"/>
        <v>0</v>
      </c>
      <c r="O119" s="59">
        <f t="shared" si="32"/>
        <v>0</v>
      </c>
    </row>
    <row r="120" spans="1:15" s="60" customFormat="1" x14ac:dyDescent="0.25">
      <c r="A120" s="121"/>
      <c r="B120" s="120"/>
      <c r="C120" s="110" t="s">
        <v>9</v>
      </c>
      <c r="D120" s="58">
        <f t="shared" si="30"/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2">
        <v>0</v>
      </c>
      <c r="M120" s="62">
        <v>0</v>
      </c>
      <c r="N120" s="62">
        <v>0</v>
      </c>
      <c r="O120" s="62">
        <v>0</v>
      </c>
    </row>
    <row r="121" spans="1:15" s="60" customFormat="1" x14ac:dyDescent="0.25">
      <c r="A121" s="121"/>
      <c r="B121" s="120"/>
      <c r="C121" s="110" t="s">
        <v>10</v>
      </c>
      <c r="D121" s="58">
        <f t="shared" si="30"/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2">
        <v>0</v>
      </c>
      <c r="M121" s="62">
        <v>0</v>
      </c>
      <c r="N121" s="62">
        <v>0</v>
      </c>
      <c r="O121" s="62">
        <v>0</v>
      </c>
    </row>
    <row r="122" spans="1:15" s="60" customFormat="1" x14ac:dyDescent="0.25">
      <c r="A122" s="121"/>
      <c r="B122" s="120"/>
      <c r="C122" s="110" t="s">
        <v>12</v>
      </c>
      <c r="D122" s="58">
        <f t="shared" si="30"/>
        <v>156526.40100000001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f>'ПРИЛОЖ 2'!N38</f>
        <v>75886</v>
      </c>
      <c r="K122" s="63">
        <f>'ПРИЛОЖ 2'!O38</f>
        <v>80640.400999999998</v>
      </c>
      <c r="L122" s="62">
        <f>'ПРИЛОЖ 2'!P38</f>
        <v>0</v>
      </c>
      <c r="M122" s="62">
        <f>'ПРИЛОЖ 2'!Q38</f>
        <v>0</v>
      </c>
      <c r="N122" s="62">
        <v>0</v>
      </c>
      <c r="O122" s="62">
        <v>0</v>
      </c>
    </row>
    <row r="123" spans="1:15" s="60" customFormat="1" x14ac:dyDescent="0.25">
      <c r="A123" s="121"/>
      <c r="B123" s="120"/>
      <c r="C123" s="110" t="s">
        <v>11</v>
      </c>
      <c r="D123" s="58">
        <f t="shared" si="30"/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</v>
      </c>
      <c r="L123" s="62">
        <v>0</v>
      </c>
      <c r="M123" s="62">
        <v>0</v>
      </c>
      <c r="N123" s="62">
        <v>0</v>
      </c>
      <c r="O123" s="62">
        <v>0</v>
      </c>
    </row>
    <row r="124" spans="1:15" s="60" customFormat="1" ht="13.5" customHeight="1" x14ac:dyDescent="0.25">
      <c r="A124" s="121" t="s">
        <v>161</v>
      </c>
      <c r="B124" s="120" t="s">
        <v>171</v>
      </c>
      <c r="C124" s="114" t="s">
        <v>2</v>
      </c>
      <c r="D124" s="58">
        <f t="shared" si="30"/>
        <v>44418.400999999998</v>
      </c>
      <c r="E124" s="58">
        <f t="shared" ref="E124:O124" si="33">SUM(E125:E128)</f>
        <v>0</v>
      </c>
      <c r="F124" s="58">
        <f t="shared" si="33"/>
        <v>0</v>
      </c>
      <c r="G124" s="58">
        <f t="shared" si="33"/>
        <v>0</v>
      </c>
      <c r="H124" s="58">
        <f t="shared" si="33"/>
        <v>0</v>
      </c>
      <c r="I124" s="58">
        <f t="shared" si="33"/>
        <v>0</v>
      </c>
      <c r="J124" s="58">
        <f t="shared" si="33"/>
        <v>0</v>
      </c>
      <c r="K124" s="58">
        <f t="shared" si="33"/>
        <v>15833.401</v>
      </c>
      <c r="L124" s="59">
        <f t="shared" si="33"/>
        <v>15800</v>
      </c>
      <c r="M124" s="59">
        <f t="shared" si="33"/>
        <v>12785</v>
      </c>
      <c r="N124" s="59">
        <f t="shared" si="33"/>
        <v>0</v>
      </c>
      <c r="O124" s="59">
        <f t="shared" si="33"/>
        <v>0</v>
      </c>
    </row>
    <row r="125" spans="1:15" s="60" customFormat="1" x14ac:dyDescent="0.25">
      <c r="A125" s="121"/>
      <c r="B125" s="120"/>
      <c r="C125" s="110" t="s">
        <v>9</v>
      </c>
      <c r="D125" s="58">
        <f t="shared" si="30"/>
        <v>0</v>
      </c>
      <c r="E125" s="61">
        <v>0</v>
      </c>
      <c r="F125" s="61">
        <v>0</v>
      </c>
      <c r="G125" s="61">
        <v>0</v>
      </c>
      <c r="H125" s="61">
        <v>0</v>
      </c>
      <c r="I125" s="61">
        <v>0</v>
      </c>
      <c r="J125" s="61">
        <v>0</v>
      </c>
      <c r="K125" s="61">
        <v>0</v>
      </c>
      <c r="L125" s="62">
        <v>0</v>
      </c>
      <c r="M125" s="62">
        <v>0</v>
      </c>
      <c r="N125" s="62">
        <v>0</v>
      </c>
      <c r="O125" s="62">
        <v>0</v>
      </c>
    </row>
    <row r="126" spans="1:15" s="60" customFormat="1" ht="18" customHeight="1" x14ac:dyDescent="0.25">
      <c r="A126" s="121"/>
      <c r="B126" s="120"/>
      <c r="C126" s="110" t="s">
        <v>10</v>
      </c>
      <c r="D126" s="58">
        <f t="shared" si="30"/>
        <v>0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2">
        <v>0</v>
      </c>
      <c r="M126" s="62">
        <v>0</v>
      </c>
      <c r="N126" s="62">
        <v>0</v>
      </c>
      <c r="O126" s="62">
        <v>0</v>
      </c>
    </row>
    <row r="127" spans="1:15" s="60" customFormat="1" x14ac:dyDescent="0.25">
      <c r="A127" s="121"/>
      <c r="B127" s="120"/>
      <c r="C127" s="110" t="s">
        <v>12</v>
      </c>
      <c r="D127" s="58">
        <f t="shared" si="30"/>
        <v>44418.400999999998</v>
      </c>
      <c r="E127" s="63">
        <v>0</v>
      </c>
      <c r="F127" s="63">
        <v>0</v>
      </c>
      <c r="G127" s="63">
        <f>'ПРИЛОЖ 2'!K67</f>
        <v>0</v>
      </c>
      <c r="H127" s="63">
        <v>0</v>
      </c>
      <c r="I127" s="63">
        <v>0</v>
      </c>
      <c r="J127" s="63">
        <f>'ПРИЛОЖ 2'!N39</f>
        <v>0</v>
      </c>
      <c r="K127" s="63">
        <f>'ПРИЛОЖ 2'!O39</f>
        <v>15833.401</v>
      </c>
      <c r="L127" s="62">
        <f>'ПРИЛОЖ 2'!P39</f>
        <v>15800</v>
      </c>
      <c r="M127" s="62">
        <f>'ПРИЛОЖ 2'!Q39</f>
        <v>12785</v>
      </c>
      <c r="N127" s="62">
        <f>'ПРИЛОЖ 2'!R67</f>
        <v>0</v>
      </c>
      <c r="O127" s="62">
        <f>'ПРИЛОЖ 2'!S67</f>
        <v>0</v>
      </c>
    </row>
    <row r="128" spans="1:15" s="60" customFormat="1" x14ac:dyDescent="0.25">
      <c r="A128" s="121"/>
      <c r="B128" s="120"/>
      <c r="C128" s="110" t="s">
        <v>11</v>
      </c>
      <c r="D128" s="58">
        <f t="shared" si="30"/>
        <v>0</v>
      </c>
      <c r="E128" s="61">
        <v>0</v>
      </c>
      <c r="F128" s="61">
        <v>0</v>
      </c>
      <c r="G128" s="61">
        <v>0</v>
      </c>
      <c r="H128" s="61">
        <v>0</v>
      </c>
      <c r="I128" s="61">
        <v>0</v>
      </c>
      <c r="J128" s="61">
        <v>0</v>
      </c>
      <c r="K128" s="61">
        <v>0</v>
      </c>
      <c r="L128" s="62">
        <v>0</v>
      </c>
      <c r="M128" s="62">
        <v>0</v>
      </c>
      <c r="N128" s="62">
        <v>0</v>
      </c>
      <c r="O128" s="62">
        <v>0</v>
      </c>
    </row>
    <row r="129" spans="1:15" s="60" customFormat="1" ht="16.7" customHeight="1" x14ac:dyDescent="0.25">
      <c r="A129" s="121" t="s">
        <v>193</v>
      </c>
      <c r="B129" s="119" t="s">
        <v>196</v>
      </c>
      <c r="C129" s="114" t="s">
        <v>2</v>
      </c>
      <c r="D129" s="58">
        <f t="shared" si="30"/>
        <v>109460.90342</v>
      </c>
      <c r="E129" s="58">
        <f t="shared" ref="E129:O129" si="34">SUM(E130:E133)</f>
        <v>0</v>
      </c>
      <c r="F129" s="58">
        <f t="shared" si="34"/>
        <v>0</v>
      </c>
      <c r="G129" s="58">
        <f t="shared" si="34"/>
        <v>0</v>
      </c>
      <c r="H129" s="58">
        <f t="shared" si="34"/>
        <v>0</v>
      </c>
      <c r="I129" s="58">
        <f t="shared" si="34"/>
        <v>0</v>
      </c>
      <c r="J129" s="58">
        <f t="shared" si="34"/>
        <v>0</v>
      </c>
      <c r="K129" s="58">
        <f t="shared" si="34"/>
        <v>0</v>
      </c>
      <c r="L129" s="59">
        <f t="shared" si="34"/>
        <v>62659.30315</v>
      </c>
      <c r="M129" s="59">
        <f t="shared" si="34"/>
        <v>46801.600270000003</v>
      </c>
      <c r="N129" s="59">
        <f t="shared" si="34"/>
        <v>0</v>
      </c>
      <c r="O129" s="59">
        <f t="shared" si="34"/>
        <v>0</v>
      </c>
    </row>
    <row r="130" spans="1:15" s="60" customFormat="1" x14ac:dyDescent="0.25">
      <c r="A130" s="121"/>
      <c r="B130" s="120"/>
      <c r="C130" s="110" t="s">
        <v>9</v>
      </c>
      <c r="D130" s="58">
        <f t="shared" si="30"/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2">
        <v>0</v>
      </c>
      <c r="M130" s="62">
        <v>0</v>
      </c>
      <c r="N130" s="62">
        <v>0</v>
      </c>
      <c r="O130" s="62">
        <v>0</v>
      </c>
    </row>
    <row r="131" spans="1:15" s="60" customFormat="1" x14ac:dyDescent="0.25">
      <c r="A131" s="121"/>
      <c r="B131" s="120"/>
      <c r="C131" s="110" t="s">
        <v>10</v>
      </c>
      <c r="D131" s="58">
        <f t="shared" si="30"/>
        <v>0</v>
      </c>
      <c r="E131" s="61">
        <v>0</v>
      </c>
      <c r="F131" s="61">
        <v>0</v>
      </c>
      <c r="G131" s="61">
        <v>0</v>
      </c>
      <c r="H131" s="61">
        <v>0</v>
      </c>
      <c r="I131" s="61">
        <v>0</v>
      </c>
      <c r="J131" s="61">
        <v>0</v>
      </c>
      <c r="K131" s="61">
        <v>0</v>
      </c>
      <c r="L131" s="62">
        <v>0</v>
      </c>
      <c r="M131" s="62">
        <v>0</v>
      </c>
      <c r="N131" s="62">
        <v>0</v>
      </c>
      <c r="O131" s="62">
        <v>0</v>
      </c>
    </row>
    <row r="132" spans="1:15" s="60" customFormat="1" x14ac:dyDescent="0.25">
      <c r="A132" s="121"/>
      <c r="B132" s="120"/>
      <c r="C132" s="110" t="s">
        <v>12</v>
      </c>
      <c r="D132" s="58">
        <f t="shared" si="30"/>
        <v>109460.90342</v>
      </c>
      <c r="E132" s="63">
        <v>0</v>
      </c>
      <c r="F132" s="63">
        <v>0</v>
      </c>
      <c r="G132" s="63">
        <f>'ПРИЛОЖ 2'!K72</f>
        <v>0</v>
      </c>
      <c r="H132" s="63">
        <v>0</v>
      </c>
      <c r="I132" s="63">
        <v>0</v>
      </c>
      <c r="J132" s="63">
        <v>0</v>
      </c>
      <c r="K132" s="63">
        <f>'ПРИЛОЖ 2'!O40</f>
        <v>0</v>
      </c>
      <c r="L132" s="62">
        <f>'ПРИЛОЖ 2'!P40</f>
        <v>62659.30315</v>
      </c>
      <c r="M132" s="62">
        <f>'ПРИЛОЖ 2'!Q40</f>
        <v>46801.600270000003</v>
      </c>
      <c r="N132" s="62">
        <f>'ПРИЛОЖ 2'!R72</f>
        <v>0</v>
      </c>
      <c r="O132" s="62">
        <f>'ПРИЛОЖ 2'!S72</f>
        <v>0</v>
      </c>
    </row>
    <row r="133" spans="1:15" s="60" customFormat="1" x14ac:dyDescent="0.25">
      <c r="A133" s="121"/>
      <c r="B133" s="120"/>
      <c r="C133" s="110" t="s">
        <v>11</v>
      </c>
      <c r="D133" s="58">
        <f t="shared" si="30"/>
        <v>0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2">
        <v>0</v>
      </c>
      <c r="M133" s="62">
        <v>0</v>
      </c>
      <c r="N133" s="62">
        <v>0</v>
      </c>
      <c r="O133" s="62">
        <v>0</v>
      </c>
    </row>
    <row r="134" spans="1:15" s="60" customFormat="1" ht="17.25" customHeight="1" x14ac:dyDescent="0.25">
      <c r="A134" s="121" t="s">
        <v>195</v>
      </c>
      <c r="B134" s="119" t="s">
        <v>213</v>
      </c>
      <c r="C134" s="114" t="s">
        <v>2</v>
      </c>
      <c r="D134" s="58">
        <f t="shared" si="30"/>
        <v>0</v>
      </c>
      <c r="E134" s="58">
        <f t="shared" ref="E134:O134" si="35">SUM(E135:E138)</f>
        <v>0</v>
      </c>
      <c r="F134" s="58">
        <f t="shared" si="35"/>
        <v>0</v>
      </c>
      <c r="G134" s="58">
        <f t="shared" si="35"/>
        <v>0</v>
      </c>
      <c r="H134" s="58">
        <f t="shared" si="35"/>
        <v>0</v>
      </c>
      <c r="I134" s="58">
        <f t="shared" si="35"/>
        <v>0</v>
      </c>
      <c r="J134" s="58">
        <f t="shared" si="35"/>
        <v>0</v>
      </c>
      <c r="K134" s="58">
        <f t="shared" si="35"/>
        <v>0</v>
      </c>
      <c r="L134" s="59">
        <f t="shared" si="35"/>
        <v>0</v>
      </c>
      <c r="M134" s="59">
        <f t="shared" si="35"/>
        <v>0</v>
      </c>
      <c r="N134" s="59">
        <f t="shared" si="35"/>
        <v>0</v>
      </c>
      <c r="O134" s="59">
        <f t="shared" si="35"/>
        <v>0</v>
      </c>
    </row>
    <row r="135" spans="1:15" s="60" customFormat="1" x14ac:dyDescent="0.25">
      <c r="A135" s="121"/>
      <c r="B135" s="120"/>
      <c r="C135" s="110" t="s">
        <v>9</v>
      </c>
      <c r="D135" s="58">
        <f t="shared" si="30"/>
        <v>0</v>
      </c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2">
        <v>0</v>
      </c>
      <c r="M135" s="62">
        <v>0</v>
      </c>
      <c r="N135" s="62">
        <v>0</v>
      </c>
      <c r="O135" s="62">
        <v>0</v>
      </c>
    </row>
    <row r="136" spans="1:15" s="60" customFormat="1" x14ac:dyDescent="0.25">
      <c r="A136" s="121"/>
      <c r="B136" s="120"/>
      <c r="C136" s="110" t="s">
        <v>10</v>
      </c>
      <c r="D136" s="58">
        <f t="shared" si="30"/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2">
        <v>0</v>
      </c>
      <c r="M136" s="62">
        <v>0</v>
      </c>
      <c r="N136" s="62">
        <v>0</v>
      </c>
      <c r="O136" s="62">
        <v>0</v>
      </c>
    </row>
    <row r="137" spans="1:15" s="60" customFormat="1" x14ac:dyDescent="0.25">
      <c r="A137" s="121"/>
      <c r="B137" s="120"/>
      <c r="C137" s="110" t="s">
        <v>12</v>
      </c>
      <c r="D137" s="58">
        <f t="shared" si="30"/>
        <v>0</v>
      </c>
      <c r="E137" s="63">
        <v>0</v>
      </c>
      <c r="F137" s="63">
        <v>0</v>
      </c>
      <c r="G137" s="63">
        <f>'ПРИЛОЖ 2'!K77</f>
        <v>0</v>
      </c>
      <c r="H137" s="63">
        <v>0</v>
      </c>
      <c r="I137" s="63">
        <v>0</v>
      </c>
      <c r="J137" s="63">
        <v>0</v>
      </c>
      <c r="K137" s="63">
        <f>'ПРИЛОЖ 2'!O41</f>
        <v>0</v>
      </c>
      <c r="L137" s="62">
        <f>'ПРИЛОЖ 2'!P77</f>
        <v>0</v>
      </c>
      <c r="M137" s="62">
        <f>'ПРИЛОЖ 2'!Q77</f>
        <v>0</v>
      </c>
      <c r="N137" s="62">
        <f>'ПРИЛОЖ 2'!R77</f>
        <v>0</v>
      </c>
      <c r="O137" s="62">
        <f>'ПРИЛОЖ 2'!S77</f>
        <v>0</v>
      </c>
    </row>
    <row r="138" spans="1:15" s="60" customFormat="1" x14ac:dyDescent="0.25">
      <c r="A138" s="121"/>
      <c r="B138" s="120"/>
      <c r="C138" s="110" t="s">
        <v>11</v>
      </c>
      <c r="D138" s="58">
        <f t="shared" si="30"/>
        <v>0</v>
      </c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2">
        <v>0</v>
      </c>
      <c r="M138" s="62">
        <v>0</v>
      </c>
      <c r="N138" s="62">
        <v>0</v>
      </c>
      <c r="O138" s="62">
        <v>0</v>
      </c>
    </row>
    <row r="139" spans="1:15" s="60" customFormat="1" ht="23.65" customHeight="1" x14ac:dyDescent="0.25">
      <c r="A139" s="121" t="s">
        <v>198</v>
      </c>
      <c r="B139" s="119" t="s">
        <v>212</v>
      </c>
      <c r="C139" s="114" t="s">
        <v>2</v>
      </c>
      <c r="D139" s="58">
        <f t="shared" si="30"/>
        <v>6725.4179999999997</v>
      </c>
      <c r="E139" s="58">
        <f t="shared" ref="E139:O139" si="36">SUM(E140:E143)</f>
        <v>0</v>
      </c>
      <c r="F139" s="58">
        <f t="shared" si="36"/>
        <v>0</v>
      </c>
      <c r="G139" s="58">
        <f t="shared" si="36"/>
        <v>0</v>
      </c>
      <c r="H139" s="58">
        <f t="shared" si="36"/>
        <v>0</v>
      </c>
      <c r="I139" s="58">
        <f t="shared" si="36"/>
        <v>0</v>
      </c>
      <c r="J139" s="58">
        <f t="shared" si="36"/>
        <v>0</v>
      </c>
      <c r="K139" s="58">
        <f t="shared" si="36"/>
        <v>6725.4179999999997</v>
      </c>
      <c r="L139" s="59">
        <f t="shared" si="36"/>
        <v>0</v>
      </c>
      <c r="M139" s="59">
        <f t="shared" si="36"/>
        <v>0</v>
      </c>
      <c r="N139" s="59">
        <f t="shared" si="36"/>
        <v>0</v>
      </c>
      <c r="O139" s="59">
        <f t="shared" si="36"/>
        <v>0</v>
      </c>
    </row>
    <row r="140" spans="1:15" s="60" customFormat="1" x14ac:dyDescent="0.25">
      <c r="A140" s="121"/>
      <c r="B140" s="120"/>
      <c r="C140" s="110" t="s">
        <v>9</v>
      </c>
      <c r="D140" s="58">
        <f t="shared" si="30"/>
        <v>0</v>
      </c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2">
        <v>0</v>
      </c>
      <c r="M140" s="62">
        <v>0</v>
      </c>
      <c r="N140" s="62">
        <v>0</v>
      </c>
      <c r="O140" s="62">
        <v>0</v>
      </c>
    </row>
    <row r="141" spans="1:15" s="60" customFormat="1" x14ac:dyDescent="0.25">
      <c r="A141" s="121"/>
      <c r="B141" s="120"/>
      <c r="C141" s="110" t="s">
        <v>10</v>
      </c>
      <c r="D141" s="58">
        <f t="shared" si="30"/>
        <v>0</v>
      </c>
      <c r="E141" s="61">
        <v>0</v>
      </c>
      <c r="F141" s="61">
        <v>0</v>
      </c>
      <c r="G141" s="61">
        <v>0</v>
      </c>
      <c r="H141" s="61">
        <v>0</v>
      </c>
      <c r="I141" s="61">
        <v>0</v>
      </c>
      <c r="J141" s="61">
        <v>0</v>
      </c>
      <c r="K141" s="61">
        <v>0</v>
      </c>
      <c r="L141" s="62">
        <v>0</v>
      </c>
      <c r="M141" s="62">
        <v>0</v>
      </c>
      <c r="N141" s="62">
        <v>0</v>
      </c>
      <c r="O141" s="62">
        <v>0</v>
      </c>
    </row>
    <row r="142" spans="1:15" s="60" customFormat="1" x14ac:dyDescent="0.25">
      <c r="A142" s="121"/>
      <c r="B142" s="120"/>
      <c r="C142" s="110" t="s">
        <v>12</v>
      </c>
      <c r="D142" s="58">
        <f t="shared" si="30"/>
        <v>6725.4179999999997</v>
      </c>
      <c r="E142" s="63">
        <v>0</v>
      </c>
      <c r="F142" s="63">
        <v>0</v>
      </c>
      <c r="G142" s="63">
        <f>'ПРИЛОЖ 2'!K82</f>
        <v>0</v>
      </c>
      <c r="H142" s="63">
        <v>0</v>
      </c>
      <c r="I142" s="63">
        <v>0</v>
      </c>
      <c r="J142" s="63">
        <v>0</v>
      </c>
      <c r="K142" s="63">
        <f>'ПРИЛОЖ 2'!O42</f>
        <v>6725.4179999999997</v>
      </c>
      <c r="L142" s="62">
        <f>'ПРИЛОЖ 2'!P82</f>
        <v>0</v>
      </c>
      <c r="M142" s="62">
        <f>'ПРИЛОЖ 2'!Q82</f>
        <v>0</v>
      </c>
      <c r="N142" s="62">
        <f>'ПРИЛОЖ 2'!R82</f>
        <v>0</v>
      </c>
      <c r="O142" s="62">
        <f>'ПРИЛОЖ 2'!S82</f>
        <v>0</v>
      </c>
    </row>
    <row r="143" spans="1:15" s="60" customFormat="1" ht="44.25" customHeight="1" x14ac:dyDescent="0.25">
      <c r="A143" s="121"/>
      <c r="B143" s="120"/>
      <c r="C143" s="110" t="s">
        <v>11</v>
      </c>
      <c r="D143" s="58">
        <f t="shared" si="30"/>
        <v>0</v>
      </c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>
        <v>0</v>
      </c>
      <c r="L143" s="62">
        <v>0</v>
      </c>
      <c r="M143" s="62">
        <v>0</v>
      </c>
      <c r="N143" s="62">
        <v>0</v>
      </c>
      <c r="O143" s="62">
        <v>0</v>
      </c>
    </row>
    <row r="144" spans="1:15" s="60" customFormat="1" ht="17.25" customHeight="1" x14ac:dyDescent="0.25">
      <c r="A144" s="121" t="s">
        <v>207</v>
      </c>
      <c r="B144" s="119" t="s">
        <v>210</v>
      </c>
      <c r="C144" s="114" t="s">
        <v>2</v>
      </c>
      <c r="D144" s="58">
        <f t="shared" ref="D144:D148" si="37">E144+F144+G144+H144+I144+J144+K144+L144+M144+N144+O144</f>
        <v>29198.13854</v>
      </c>
      <c r="E144" s="58">
        <f t="shared" ref="E144:O144" si="38">SUM(E145:E148)</f>
        <v>0</v>
      </c>
      <c r="F144" s="58">
        <f t="shared" si="38"/>
        <v>0</v>
      </c>
      <c r="G144" s="58">
        <f t="shared" si="38"/>
        <v>0</v>
      </c>
      <c r="H144" s="58">
        <f t="shared" si="38"/>
        <v>0</v>
      </c>
      <c r="I144" s="58">
        <f t="shared" si="38"/>
        <v>0</v>
      </c>
      <c r="J144" s="58">
        <f t="shared" si="38"/>
        <v>0</v>
      </c>
      <c r="K144" s="58">
        <f t="shared" si="38"/>
        <v>2998.991</v>
      </c>
      <c r="L144" s="59">
        <f t="shared" si="38"/>
        <v>26199.147540000002</v>
      </c>
      <c r="M144" s="59">
        <f t="shared" si="38"/>
        <v>0</v>
      </c>
      <c r="N144" s="59">
        <f t="shared" si="38"/>
        <v>0</v>
      </c>
      <c r="O144" s="59">
        <f t="shared" si="38"/>
        <v>0</v>
      </c>
    </row>
    <row r="145" spans="1:15" s="60" customFormat="1" x14ac:dyDescent="0.25">
      <c r="A145" s="121"/>
      <c r="B145" s="120"/>
      <c r="C145" s="110" t="s">
        <v>9</v>
      </c>
      <c r="D145" s="58">
        <f t="shared" si="37"/>
        <v>0</v>
      </c>
      <c r="E145" s="61">
        <v>0</v>
      </c>
      <c r="F145" s="61">
        <v>0</v>
      </c>
      <c r="G145" s="61">
        <v>0</v>
      </c>
      <c r="H145" s="61">
        <v>0</v>
      </c>
      <c r="I145" s="61">
        <v>0</v>
      </c>
      <c r="J145" s="61">
        <v>0</v>
      </c>
      <c r="K145" s="61">
        <v>0</v>
      </c>
      <c r="L145" s="62">
        <v>0</v>
      </c>
      <c r="M145" s="62">
        <v>0</v>
      </c>
      <c r="N145" s="62">
        <v>0</v>
      </c>
      <c r="O145" s="62">
        <v>0</v>
      </c>
    </row>
    <row r="146" spans="1:15" s="60" customFormat="1" x14ac:dyDescent="0.25">
      <c r="A146" s="121"/>
      <c r="B146" s="120"/>
      <c r="C146" s="110" t="s">
        <v>10</v>
      </c>
      <c r="D146" s="58">
        <f t="shared" si="37"/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2">
        <v>0</v>
      </c>
      <c r="M146" s="62">
        <v>0</v>
      </c>
      <c r="N146" s="62">
        <v>0</v>
      </c>
      <c r="O146" s="62">
        <v>0</v>
      </c>
    </row>
    <row r="147" spans="1:15" s="60" customFormat="1" x14ac:dyDescent="0.25">
      <c r="A147" s="121"/>
      <c r="B147" s="120"/>
      <c r="C147" s="110" t="s">
        <v>12</v>
      </c>
      <c r="D147" s="58">
        <f t="shared" si="37"/>
        <v>29198.13854</v>
      </c>
      <c r="E147" s="63">
        <v>0</v>
      </c>
      <c r="F147" s="63">
        <v>0</v>
      </c>
      <c r="G147" s="63">
        <f>'ПРИЛОЖ 2'!K87</f>
        <v>0</v>
      </c>
      <c r="H147" s="63">
        <v>0</v>
      </c>
      <c r="I147" s="63">
        <v>0</v>
      </c>
      <c r="J147" s="63">
        <v>0</v>
      </c>
      <c r="K147" s="63">
        <f>'ПРИЛОЖ 2'!O43</f>
        <v>2998.991</v>
      </c>
      <c r="L147" s="62">
        <f>'ПРИЛОЖ 2'!P43</f>
        <v>26199.147540000002</v>
      </c>
      <c r="M147" s="62">
        <f>'ПРИЛОЖ 2'!Q87</f>
        <v>0</v>
      </c>
      <c r="N147" s="62">
        <f>'ПРИЛОЖ 2'!R87</f>
        <v>0</v>
      </c>
      <c r="O147" s="62">
        <f>'ПРИЛОЖ 2'!S87</f>
        <v>0</v>
      </c>
    </row>
    <row r="148" spans="1:15" s="60" customFormat="1" ht="22.15" customHeight="1" x14ac:dyDescent="0.25">
      <c r="A148" s="121"/>
      <c r="B148" s="120"/>
      <c r="C148" s="110" t="s">
        <v>11</v>
      </c>
      <c r="D148" s="58">
        <f t="shared" si="37"/>
        <v>0</v>
      </c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2">
        <v>0</v>
      </c>
      <c r="M148" s="62">
        <v>0</v>
      </c>
      <c r="N148" s="62">
        <v>0</v>
      </c>
      <c r="O148" s="62">
        <v>0</v>
      </c>
    </row>
    <row r="149" spans="1:15" s="60" customFormat="1" ht="25.7" customHeight="1" x14ac:dyDescent="0.25">
      <c r="A149" s="121" t="s">
        <v>217</v>
      </c>
      <c r="B149" s="119" t="s">
        <v>228</v>
      </c>
      <c r="C149" s="114" t="s">
        <v>2</v>
      </c>
      <c r="D149" s="58">
        <f t="shared" ref="D149:D153" si="39">E149+F149+G149+H149+I149+J149+K149+L149+M149+N149+O149</f>
        <v>100000</v>
      </c>
      <c r="E149" s="58">
        <f t="shared" ref="E149:O149" si="40">SUM(E150:E153)</f>
        <v>0</v>
      </c>
      <c r="F149" s="58">
        <f t="shared" si="40"/>
        <v>0</v>
      </c>
      <c r="G149" s="58">
        <f t="shared" si="40"/>
        <v>0</v>
      </c>
      <c r="H149" s="58">
        <f t="shared" si="40"/>
        <v>0</v>
      </c>
      <c r="I149" s="58">
        <f t="shared" si="40"/>
        <v>0</v>
      </c>
      <c r="J149" s="58">
        <f t="shared" si="40"/>
        <v>0</v>
      </c>
      <c r="K149" s="58">
        <f t="shared" si="40"/>
        <v>0</v>
      </c>
      <c r="L149" s="59">
        <f t="shared" si="40"/>
        <v>100000</v>
      </c>
      <c r="M149" s="59">
        <f t="shared" si="40"/>
        <v>0</v>
      </c>
      <c r="N149" s="59">
        <f t="shared" si="40"/>
        <v>0</v>
      </c>
      <c r="O149" s="59">
        <f t="shared" si="40"/>
        <v>0</v>
      </c>
    </row>
    <row r="150" spans="1:15" s="60" customFormat="1" ht="17.100000000000001" customHeight="1" x14ac:dyDescent="0.25">
      <c r="A150" s="121"/>
      <c r="B150" s="120"/>
      <c r="C150" s="110" t="s">
        <v>9</v>
      </c>
      <c r="D150" s="58">
        <f t="shared" si="39"/>
        <v>100000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2">
        <v>100000</v>
      </c>
      <c r="M150" s="62">
        <v>0</v>
      </c>
      <c r="N150" s="62">
        <v>0</v>
      </c>
      <c r="O150" s="62">
        <v>0</v>
      </c>
    </row>
    <row r="151" spans="1:15" s="60" customFormat="1" ht="20.100000000000001" customHeight="1" x14ac:dyDescent="0.25">
      <c r="A151" s="121"/>
      <c r="B151" s="120"/>
      <c r="C151" s="110" t="s">
        <v>10</v>
      </c>
      <c r="D151" s="58">
        <f t="shared" si="39"/>
        <v>0</v>
      </c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2">
        <v>0</v>
      </c>
      <c r="M151" s="62">
        <v>0</v>
      </c>
      <c r="N151" s="62">
        <v>0</v>
      </c>
      <c r="O151" s="62">
        <v>0</v>
      </c>
    </row>
    <row r="152" spans="1:15" s="60" customFormat="1" ht="20.100000000000001" customHeight="1" x14ac:dyDescent="0.25">
      <c r="A152" s="121"/>
      <c r="B152" s="120"/>
      <c r="C152" s="110" t="s">
        <v>12</v>
      </c>
      <c r="D152" s="58">
        <f t="shared" si="39"/>
        <v>0</v>
      </c>
      <c r="E152" s="63">
        <v>0</v>
      </c>
      <c r="F152" s="63">
        <v>0</v>
      </c>
      <c r="G152" s="63">
        <f>'ПРИЛОЖ 2'!K92</f>
        <v>0</v>
      </c>
      <c r="H152" s="63">
        <v>0</v>
      </c>
      <c r="I152" s="63">
        <v>0</v>
      </c>
      <c r="J152" s="63">
        <v>0</v>
      </c>
      <c r="K152" s="63">
        <v>0</v>
      </c>
      <c r="L152" s="62">
        <f>'ПРИЛОЖ 2'!P49</f>
        <v>0</v>
      </c>
      <c r="M152" s="62">
        <f>'ПРИЛОЖ 2'!Q92</f>
        <v>0</v>
      </c>
      <c r="N152" s="62">
        <f>'ПРИЛОЖ 2'!R92</f>
        <v>0</v>
      </c>
      <c r="O152" s="62">
        <f>'ПРИЛОЖ 2'!S92</f>
        <v>0</v>
      </c>
    </row>
    <row r="153" spans="1:15" s="60" customFormat="1" ht="25.7" customHeight="1" x14ac:dyDescent="0.25">
      <c r="A153" s="121"/>
      <c r="B153" s="120"/>
      <c r="C153" s="110" t="s">
        <v>11</v>
      </c>
      <c r="D153" s="58">
        <f t="shared" si="39"/>
        <v>0</v>
      </c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2">
        <v>0</v>
      </c>
      <c r="M153" s="62">
        <v>0</v>
      </c>
      <c r="N153" s="62">
        <v>0</v>
      </c>
      <c r="O153" s="62">
        <v>0</v>
      </c>
    </row>
    <row r="154" spans="1:15" s="60" customFormat="1" ht="37.5" customHeight="1" x14ac:dyDescent="0.25">
      <c r="A154" s="121" t="s">
        <v>220</v>
      </c>
      <c r="B154" s="119" t="s">
        <v>218</v>
      </c>
      <c r="C154" s="114" t="s">
        <v>2</v>
      </c>
      <c r="D154" s="58">
        <f t="shared" ref="D154:D158" si="41">E154+F154+G154+H154+I154+J154+K154+L154+M154+N154+O154</f>
        <v>3432</v>
      </c>
      <c r="E154" s="58">
        <f t="shared" ref="E154:O154" si="42">SUM(E155:E158)</f>
        <v>0</v>
      </c>
      <c r="F154" s="58">
        <f t="shared" si="42"/>
        <v>0</v>
      </c>
      <c r="G154" s="58">
        <f t="shared" si="42"/>
        <v>0</v>
      </c>
      <c r="H154" s="58">
        <f t="shared" si="42"/>
        <v>0</v>
      </c>
      <c r="I154" s="58">
        <f t="shared" si="42"/>
        <v>0</v>
      </c>
      <c r="J154" s="58">
        <f t="shared" si="42"/>
        <v>0</v>
      </c>
      <c r="K154" s="58">
        <f t="shared" si="42"/>
        <v>0</v>
      </c>
      <c r="L154" s="59">
        <f t="shared" si="42"/>
        <v>3432</v>
      </c>
      <c r="M154" s="59">
        <f t="shared" si="42"/>
        <v>0</v>
      </c>
      <c r="N154" s="59">
        <f t="shared" si="42"/>
        <v>0</v>
      </c>
      <c r="O154" s="59">
        <f t="shared" si="42"/>
        <v>0</v>
      </c>
    </row>
    <row r="155" spans="1:15" s="60" customFormat="1" ht="19.5" customHeight="1" x14ac:dyDescent="0.25">
      <c r="A155" s="121"/>
      <c r="B155" s="120"/>
      <c r="C155" s="110" t="s">
        <v>9</v>
      </c>
      <c r="D155" s="58">
        <f t="shared" si="41"/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2">
        <v>0</v>
      </c>
      <c r="M155" s="62">
        <v>0</v>
      </c>
      <c r="N155" s="62">
        <v>0</v>
      </c>
      <c r="O155" s="62">
        <v>0</v>
      </c>
    </row>
    <row r="156" spans="1:15" s="60" customFormat="1" ht="19.5" customHeight="1" x14ac:dyDescent="0.25">
      <c r="A156" s="121"/>
      <c r="B156" s="120"/>
      <c r="C156" s="110" t="s">
        <v>10</v>
      </c>
      <c r="D156" s="58">
        <f t="shared" si="41"/>
        <v>0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0</v>
      </c>
      <c r="K156" s="61">
        <v>0</v>
      </c>
      <c r="L156" s="62">
        <v>0</v>
      </c>
      <c r="M156" s="62">
        <v>0</v>
      </c>
      <c r="N156" s="62">
        <v>0</v>
      </c>
      <c r="O156" s="62">
        <v>0</v>
      </c>
    </row>
    <row r="157" spans="1:15" s="60" customFormat="1" ht="19.5" customHeight="1" x14ac:dyDescent="0.25">
      <c r="A157" s="121"/>
      <c r="B157" s="120"/>
      <c r="C157" s="110" t="s">
        <v>12</v>
      </c>
      <c r="D157" s="58">
        <f>E157+F157+G157+H157+I157+J157+K157+L157+M157+N157+O157</f>
        <v>3432</v>
      </c>
      <c r="E157" s="63">
        <v>0</v>
      </c>
      <c r="F157" s="63">
        <v>0</v>
      </c>
      <c r="G157" s="63">
        <f>'ПРИЛОЖ 2'!K97</f>
        <v>0</v>
      </c>
      <c r="H157" s="63">
        <v>0</v>
      </c>
      <c r="I157" s="63">
        <v>0</v>
      </c>
      <c r="J157" s="63">
        <v>0</v>
      </c>
      <c r="K157" s="63">
        <v>0</v>
      </c>
      <c r="L157" s="62">
        <f>'ПРИЛОЖ 2'!P44</f>
        <v>3432</v>
      </c>
      <c r="M157" s="62">
        <f>'ПРИЛОЖ 2'!Q97</f>
        <v>0</v>
      </c>
      <c r="N157" s="62">
        <f>'ПРИЛОЖ 2'!R97</f>
        <v>0</v>
      </c>
      <c r="O157" s="62">
        <f>'ПРИЛОЖ 2'!S97</f>
        <v>0</v>
      </c>
    </row>
    <row r="158" spans="1:15" s="60" customFormat="1" ht="30" customHeight="1" x14ac:dyDescent="0.25">
      <c r="A158" s="121"/>
      <c r="B158" s="120"/>
      <c r="C158" s="110" t="s">
        <v>11</v>
      </c>
      <c r="D158" s="58">
        <f t="shared" si="41"/>
        <v>0</v>
      </c>
      <c r="E158" s="61">
        <v>0</v>
      </c>
      <c r="F158" s="61">
        <v>0</v>
      </c>
      <c r="G158" s="61">
        <v>0</v>
      </c>
      <c r="H158" s="61">
        <v>0</v>
      </c>
      <c r="I158" s="61">
        <v>0</v>
      </c>
      <c r="J158" s="61">
        <v>0</v>
      </c>
      <c r="K158" s="61">
        <v>0</v>
      </c>
      <c r="L158" s="62">
        <v>0</v>
      </c>
      <c r="M158" s="62">
        <v>0</v>
      </c>
      <c r="N158" s="62">
        <v>0</v>
      </c>
      <c r="O158" s="62">
        <v>0</v>
      </c>
    </row>
    <row r="159" spans="1:15" ht="104.1" customHeight="1" x14ac:dyDescent="0.25">
      <c r="A159" s="32" t="s">
        <v>132</v>
      </c>
      <c r="B159" s="37" t="s">
        <v>131</v>
      </c>
      <c r="C159" s="33"/>
      <c r="D159" s="35">
        <f>D160+D165+D170+D175+D180</f>
        <v>1105451.2530999999</v>
      </c>
      <c r="E159" s="35">
        <f>E160+E165+E170+E175+E180</f>
        <v>0</v>
      </c>
      <c r="F159" s="35">
        <f>F165</f>
        <v>0</v>
      </c>
      <c r="G159" s="35">
        <f>G165</f>
        <v>0</v>
      </c>
      <c r="H159" s="35">
        <f>H160+H165+H170+H175+H180</f>
        <v>96</v>
      </c>
      <c r="I159" s="35">
        <f t="shared" ref="I159:O159" si="43">I160+I165+I170+I175+I180</f>
        <v>5251</v>
      </c>
      <c r="J159" s="35">
        <f>J160+J165+J170+J175+J180</f>
        <v>688342.97499999998</v>
      </c>
      <c r="K159" s="35">
        <f t="shared" si="43"/>
        <v>411761.2781</v>
      </c>
      <c r="L159" s="53">
        <f t="shared" si="43"/>
        <v>0</v>
      </c>
      <c r="M159" s="53">
        <f t="shared" si="43"/>
        <v>0</v>
      </c>
      <c r="N159" s="53">
        <f t="shared" si="43"/>
        <v>0</v>
      </c>
      <c r="O159" s="53">
        <f t="shared" si="43"/>
        <v>0</v>
      </c>
    </row>
    <row r="160" spans="1:15" x14ac:dyDescent="0.25">
      <c r="A160" s="134" t="s">
        <v>133</v>
      </c>
      <c r="B160" s="135" t="s">
        <v>226</v>
      </c>
      <c r="C160" s="39" t="s">
        <v>2</v>
      </c>
      <c r="D160" s="10">
        <f t="shared" ref="D160:D204" si="44">E160+F160+G160+H160+I160+J160+K160+L160+M160+N160+O160</f>
        <v>17289.627</v>
      </c>
      <c r="E160" s="10">
        <f t="shared" ref="E160:O160" si="45">SUM(E161:E164)</f>
        <v>0</v>
      </c>
      <c r="F160" s="10">
        <f t="shared" si="45"/>
        <v>0</v>
      </c>
      <c r="G160" s="10">
        <f t="shared" si="45"/>
        <v>0</v>
      </c>
      <c r="H160" s="10">
        <f t="shared" si="45"/>
        <v>0</v>
      </c>
      <c r="I160" s="10">
        <f t="shared" si="45"/>
        <v>0</v>
      </c>
      <c r="J160" s="10">
        <f t="shared" si="45"/>
        <v>4739.46</v>
      </c>
      <c r="K160" s="10">
        <f t="shared" si="45"/>
        <v>12550.166999999999</v>
      </c>
      <c r="L160" s="54">
        <f t="shared" si="45"/>
        <v>0</v>
      </c>
      <c r="M160" s="54">
        <f t="shared" si="45"/>
        <v>0</v>
      </c>
      <c r="N160" s="54">
        <f t="shared" si="45"/>
        <v>0</v>
      </c>
      <c r="O160" s="54">
        <f t="shared" si="45"/>
        <v>0</v>
      </c>
    </row>
    <row r="161" spans="1:15" x14ac:dyDescent="0.25">
      <c r="A161" s="134"/>
      <c r="B161" s="133"/>
      <c r="C161" s="109" t="s">
        <v>9</v>
      </c>
      <c r="D161" s="10">
        <f t="shared" si="44"/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55">
        <v>0</v>
      </c>
      <c r="M161" s="55">
        <v>0</v>
      </c>
      <c r="N161" s="55">
        <v>0</v>
      </c>
      <c r="O161" s="55">
        <v>0</v>
      </c>
    </row>
    <row r="162" spans="1:15" x14ac:dyDescent="0.25">
      <c r="A162" s="134"/>
      <c r="B162" s="133"/>
      <c r="C162" s="109" t="s">
        <v>10</v>
      </c>
      <c r="D162" s="10">
        <f t="shared" si="44"/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55">
        <v>0</v>
      </c>
      <c r="M162" s="55">
        <v>0</v>
      </c>
      <c r="N162" s="55">
        <v>0</v>
      </c>
      <c r="O162" s="55">
        <v>0</v>
      </c>
    </row>
    <row r="163" spans="1:15" x14ac:dyDescent="0.25">
      <c r="A163" s="134"/>
      <c r="B163" s="133"/>
      <c r="C163" s="109" t="s">
        <v>12</v>
      </c>
      <c r="D163" s="10">
        <f t="shared" si="44"/>
        <v>17289.627</v>
      </c>
      <c r="E163" s="11">
        <v>0</v>
      </c>
      <c r="F163" s="11">
        <v>0</v>
      </c>
      <c r="G163" s="11">
        <f>'ПРИЛОЖ 2'!K76</f>
        <v>0</v>
      </c>
      <c r="H163" s="11">
        <f>'ПРИЛОЖ 2'!L37</f>
        <v>0</v>
      </c>
      <c r="I163" s="11">
        <f>'ПРИЛОЖ 2'!M37</f>
        <v>0</v>
      </c>
      <c r="J163" s="11">
        <f>'ПРИЛОЖ 2'!N46</f>
        <v>4739.46</v>
      </c>
      <c r="K163" s="11">
        <f>'ПРИЛОЖ 2'!O46</f>
        <v>12550.166999999999</v>
      </c>
      <c r="L163" s="55">
        <f>'ПРИЛОЖ 2'!P61</f>
        <v>0</v>
      </c>
      <c r="M163" s="55">
        <f>'ПРИЛОЖ 2'!Q61</f>
        <v>0</v>
      </c>
      <c r="N163" s="55">
        <f>'ПРИЛОЖ 2'!R61</f>
        <v>0</v>
      </c>
      <c r="O163" s="55">
        <f>'ПРИЛОЖ 2'!S61</f>
        <v>0</v>
      </c>
    </row>
    <row r="164" spans="1:15" ht="54.2" customHeight="1" x14ac:dyDescent="0.25">
      <c r="A164" s="134"/>
      <c r="B164" s="133"/>
      <c r="C164" s="109" t="s">
        <v>11</v>
      </c>
      <c r="D164" s="10">
        <f t="shared" si="44"/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55">
        <v>0</v>
      </c>
      <c r="M164" s="55">
        <v>0</v>
      </c>
      <c r="N164" s="55">
        <v>0</v>
      </c>
      <c r="O164" s="55">
        <v>0</v>
      </c>
    </row>
    <row r="165" spans="1:15" x14ac:dyDescent="0.25">
      <c r="A165" s="134" t="s">
        <v>165</v>
      </c>
      <c r="B165" s="133" t="s">
        <v>227</v>
      </c>
      <c r="C165" s="39" t="s">
        <v>2</v>
      </c>
      <c r="D165" s="10">
        <f t="shared" si="44"/>
        <v>22283.848000000002</v>
      </c>
      <c r="E165" s="10">
        <f t="shared" ref="E165:O165" si="46">SUM(E166:E169)</f>
        <v>0</v>
      </c>
      <c r="F165" s="10">
        <f t="shared" si="46"/>
        <v>0</v>
      </c>
      <c r="G165" s="10">
        <f t="shared" si="46"/>
        <v>0</v>
      </c>
      <c r="H165" s="10">
        <f t="shared" si="46"/>
        <v>96</v>
      </c>
      <c r="I165" s="10">
        <f t="shared" si="46"/>
        <v>5251</v>
      </c>
      <c r="J165" s="10">
        <f t="shared" si="46"/>
        <v>16936.848000000002</v>
      </c>
      <c r="K165" s="10">
        <f t="shared" si="46"/>
        <v>0</v>
      </c>
      <c r="L165" s="54">
        <f t="shared" si="46"/>
        <v>0</v>
      </c>
      <c r="M165" s="54">
        <f t="shared" si="46"/>
        <v>0</v>
      </c>
      <c r="N165" s="54">
        <f t="shared" si="46"/>
        <v>0</v>
      </c>
      <c r="O165" s="54">
        <f t="shared" si="46"/>
        <v>0</v>
      </c>
    </row>
    <row r="166" spans="1:15" x14ac:dyDescent="0.25">
      <c r="A166" s="134"/>
      <c r="B166" s="133"/>
      <c r="C166" s="109" t="s">
        <v>9</v>
      </c>
      <c r="D166" s="10">
        <f t="shared" si="44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55">
        <v>0</v>
      </c>
      <c r="M166" s="55">
        <v>0</v>
      </c>
      <c r="N166" s="55">
        <v>0</v>
      </c>
      <c r="O166" s="55">
        <v>0</v>
      </c>
    </row>
    <row r="167" spans="1:15" x14ac:dyDescent="0.25">
      <c r="A167" s="134"/>
      <c r="B167" s="133"/>
      <c r="C167" s="109" t="s">
        <v>10</v>
      </c>
      <c r="D167" s="10">
        <f t="shared" si="44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55">
        <v>0</v>
      </c>
      <c r="M167" s="55">
        <v>0</v>
      </c>
      <c r="N167" s="55">
        <v>0</v>
      </c>
      <c r="O167" s="55">
        <v>0</v>
      </c>
    </row>
    <row r="168" spans="1:15" x14ac:dyDescent="0.25">
      <c r="A168" s="134"/>
      <c r="B168" s="133"/>
      <c r="C168" s="109" t="s">
        <v>12</v>
      </c>
      <c r="D168" s="10">
        <f t="shared" si="44"/>
        <v>22283.848000000002</v>
      </c>
      <c r="E168" s="11">
        <v>0</v>
      </c>
      <c r="F168" s="11">
        <v>0</v>
      </c>
      <c r="G168" s="11">
        <f>'ПРИЛОЖ 2'!K81</f>
        <v>0</v>
      </c>
      <c r="H168" s="11">
        <f>'ПРИЛОЖ 2'!L47</f>
        <v>96</v>
      </c>
      <c r="I168" s="11">
        <f>'ПРИЛОЖ 2'!M47</f>
        <v>5251</v>
      </c>
      <c r="J168" s="11">
        <f>'ПРИЛОЖ 2'!N47</f>
        <v>16936.848000000002</v>
      </c>
      <c r="K168" s="11">
        <v>0</v>
      </c>
      <c r="L168" s="55">
        <f>'ПРИЛОЖ 2'!P66</f>
        <v>0</v>
      </c>
      <c r="M168" s="55">
        <f>'ПРИЛОЖ 2'!Q66</f>
        <v>0</v>
      </c>
      <c r="N168" s="55">
        <f>'ПРИЛОЖ 2'!R66</f>
        <v>0</v>
      </c>
      <c r="O168" s="55">
        <f>'ПРИЛОЖ 2'!S66</f>
        <v>0</v>
      </c>
    </row>
    <row r="169" spans="1:15" ht="20.100000000000001" customHeight="1" x14ac:dyDescent="0.25">
      <c r="A169" s="134"/>
      <c r="B169" s="133"/>
      <c r="C169" s="109" t="s">
        <v>11</v>
      </c>
      <c r="D169" s="10">
        <f t="shared" si="44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55">
        <v>0</v>
      </c>
      <c r="M169" s="55">
        <v>0</v>
      </c>
      <c r="N169" s="55">
        <v>0</v>
      </c>
      <c r="O169" s="55">
        <v>0</v>
      </c>
    </row>
    <row r="170" spans="1:15" x14ac:dyDescent="0.25">
      <c r="A170" s="134" t="s">
        <v>166</v>
      </c>
      <c r="B170" s="133" t="s">
        <v>168</v>
      </c>
      <c r="C170" s="39" t="s">
        <v>2</v>
      </c>
      <c r="D170" s="10">
        <f t="shared" si="44"/>
        <v>0</v>
      </c>
      <c r="E170" s="10">
        <f t="shared" ref="E170:J170" si="47">SUM(E171:E174)</f>
        <v>0</v>
      </c>
      <c r="F170" s="10">
        <f t="shared" si="47"/>
        <v>0</v>
      </c>
      <c r="G170" s="10">
        <f t="shared" si="47"/>
        <v>0</v>
      </c>
      <c r="H170" s="10">
        <f t="shared" si="47"/>
        <v>0</v>
      </c>
      <c r="I170" s="10">
        <f t="shared" si="47"/>
        <v>0</v>
      </c>
      <c r="J170" s="10">
        <f t="shared" si="47"/>
        <v>0</v>
      </c>
      <c r="K170" s="10">
        <f>SUM(K171:K174)</f>
        <v>0</v>
      </c>
      <c r="L170" s="54">
        <f>SUM(L171:L174)</f>
        <v>0</v>
      </c>
      <c r="M170" s="54">
        <f>SUM(M171:M174)</f>
        <v>0</v>
      </c>
      <c r="N170" s="54">
        <f>SUM(N171:N174)</f>
        <v>0</v>
      </c>
      <c r="O170" s="54">
        <f>SUM(O171:O174)</f>
        <v>0</v>
      </c>
    </row>
    <row r="171" spans="1:15" x14ac:dyDescent="0.25">
      <c r="A171" s="134"/>
      <c r="B171" s="133"/>
      <c r="C171" s="109" t="s">
        <v>9</v>
      </c>
      <c r="D171" s="10">
        <f t="shared" si="44"/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55">
        <v>0</v>
      </c>
      <c r="M171" s="55">
        <v>0</v>
      </c>
      <c r="N171" s="55">
        <v>0</v>
      </c>
      <c r="O171" s="55">
        <v>0</v>
      </c>
    </row>
    <row r="172" spans="1:15" x14ac:dyDescent="0.25">
      <c r="A172" s="134"/>
      <c r="B172" s="133"/>
      <c r="C172" s="109" t="s">
        <v>10</v>
      </c>
      <c r="D172" s="10">
        <f t="shared" si="44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55">
        <v>0</v>
      </c>
      <c r="M172" s="55">
        <v>0</v>
      </c>
      <c r="N172" s="55">
        <v>0</v>
      </c>
      <c r="O172" s="55">
        <v>0</v>
      </c>
    </row>
    <row r="173" spans="1:15" x14ac:dyDescent="0.25">
      <c r="A173" s="134"/>
      <c r="B173" s="133"/>
      <c r="C173" s="109" t="s">
        <v>12</v>
      </c>
      <c r="D173" s="10">
        <f t="shared" si="44"/>
        <v>0</v>
      </c>
      <c r="E173" s="11">
        <v>0</v>
      </c>
      <c r="F173" s="11">
        <v>0</v>
      </c>
      <c r="G173" s="11">
        <f>'ПРИЛОЖ 2'!K86</f>
        <v>0</v>
      </c>
      <c r="H173" s="11">
        <f>'ПРИЛОЖ 2'!L53</f>
        <v>0</v>
      </c>
      <c r="I173" s="11">
        <f>'ПРИЛОЖ 2'!M53</f>
        <v>0</v>
      </c>
      <c r="J173" s="11">
        <f>'ПРИЛОЖ 2'!N48</f>
        <v>0</v>
      </c>
      <c r="K173" s="11">
        <f>'ПРИЛОЖ 2'!O48</f>
        <v>0</v>
      </c>
      <c r="L173" s="55">
        <f>'ПРИЛОЖ 2'!P71</f>
        <v>0</v>
      </c>
      <c r="M173" s="55">
        <f>'ПРИЛОЖ 2'!Q71</f>
        <v>0</v>
      </c>
      <c r="N173" s="55">
        <f>'ПРИЛОЖ 2'!R71</f>
        <v>0</v>
      </c>
      <c r="O173" s="55">
        <f>'ПРИЛОЖ 2'!S71</f>
        <v>0</v>
      </c>
    </row>
    <row r="174" spans="1:15" x14ac:dyDescent="0.25">
      <c r="A174" s="134"/>
      <c r="B174" s="133"/>
      <c r="C174" s="109" t="s">
        <v>11</v>
      </c>
      <c r="D174" s="10">
        <f t="shared" si="44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55">
        <v>0</v>
      </c>
      <c r="M174" s="55">
        <v>0</v>
      </c>
      <c r="N174" s="55">
        <v>0</v>
      </c>
      <c r="O174" s="55">
        <v>0</v>
      </c>
    </row>
    <row r="175" spans="1:15" x14ac:dyDescent="0.25">
      <c r="A175" s="134" t="s">
        <v>187</v>
      </c>
      <c r="B175" s="133" t="s">
        <v>176</v>
      </c>
      <c r="C175" s="39" t="s">
        <v>2</v>
      </c>
      <c r="D175" s="10">
        <f t="shared" si="44"/>
        <v>510322.22210000001</v>
      </c>
      <c r="E175" s="10">
        <f t="shared" ref="E175:J175" si="48">SUM(E176:E179)</f>
        <v>0</v>
      </c>
      <c r="F175" s="10">
        <f t="shared" si="48"/>
        <v>0</v>
      </c>
      <c r="G175" s="10">
        <f t="shared" si="48"/>
        <v>0</v>
      </c>
      <c r="H175" s="10">
        <f t="shared" si="48"/>
        <v>0</v>
      </c>
      <c r="I175" s="10">
        <f t="shared" si="48"/>
        <v>0</v>
      </c>
      <c r="J175" s="10">
        <f t="shared" si="48"/>
        <v>111111.111</v>
      </c>
      <c r="K175" s="10">
        <f>SUM(K176:K179)</f>
        <v>399211.11109999998</v>
      </c>
      <c r="L175" s="54">
        <f>SUM(L176:L179)</f>
        <v>0</v>
      </c>
      <c r="M175" s="54">
        <f>SUM(M176:M179)</f>
        <v>0</v>
      </c>
      <c r="N175" s="54">
        <f>SUM(N176:N179)</f>
        <v>0</v>
      </c>
      <c r="O175" s="54">
        <f>SUM(O176:O179)</f>
        <v>0</v>
      </c>
    </row>
    <row r="176" spans="1:15" x14ac:dyDescent="0.25">
      <c r="A176" s="134"/>
      <c r="B176" s="133"/>
      <c r="C176" s="109" t="s">
        <v>9</v>
      </c>
      <c r="D176" s="10">
        <f t="shared" si="44"/>
        <v>459290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100000</v>
      </c>
      <c r="K176" s="12">
        <v>359290</v>
      </c>
      <c r="L176" s="55">
        <v>0</v>
      </c>
      <c r="M176" s="55">
        <v>0</v>
      </c>
      <c r="N176" s="55">
        <v>0</v>
      </c>
      <c r="O176" s="55">
        <v>0</v>
      </c>
    </row>
    <row r="177" spans="1:15" x14ac:dyDescent="0.25">
      <c r="A177" s="134"/>
      <c r="B177" s="133"/>
      <c r="C177" s="109" t="s">
        <v>10</v>
      </c>
      <c r="D177" s="10">
        <f t="shared" si="44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55">
        <v>0</v>
      </c>
      <c r="M177" s="55">
        <v>0</v>
      </c>
      <c r="N177" s="55">
        <v>0</v>
      </c>
      <c r="O177" s="55">
        <v>0</v>
      </c>
    </row>
    <row r="178" spans="1:15" x14ac:dyDescent="0.25">
      <c r="A178" s="134"/>
      <c r="B178" s="133"/>
      <c r="C178" s="109" t="s">
        <v>12</v>
      </c>
      <c r="D178" s="10">
        <f t="shared" si="44"/>
        <v>51032.222099999999</v>
      </c>
      <c r="E178" s="11">
        <v>0</v>
      </c>
      <c r="F178" s="11">
        <v>0</v>
      </c>
      <c r="G178" s="11">
        <f>'ПРИЛОЖ 2'!K91</f>
        <v>0</v>
      </c>
      <c r="H178" s="11">
        <f>'ПРИЛОЖ 2'!L58</f>
        <v>0</v>
      </c>
      <c r="I178" s="11">
        <f>'ПРИЛОЖ 2'!M58</f>
        <v>0</v>
      </c>
      <c r="J178" s="12">
        <f>'ПРИЛОЖ 2'!N49</f>
        <v>11111.111000000001</v>
      </c>
      <c r="K178" s="12">
        <f>'ПРИЛОЖ 2'!O49</f>
        <v>39921.111100000002</v>
      </c>
      <c r="L178" s="55">
        <f>'ПРИЛОЖ 2'!P76</f>
        <v>0</v>
      </c>
      <c r="M178" s="55">
        <f>'ПРИЛОЖ 2'!Q76</f>
        <v>0</v>
      </c>
      <c r="N178" s="55">
        <f>'ПРИЛОЖ 2'!R76</f>
        <v>0</v>
      </c>
      <c r="O178" s="55">
        <f>'ПРИЛОЖ 2'!S76</f>
        <v>0</v>
      </c>
    </row>
    <row r="179" spans="1:15" x14ac:dyDescent="0.25">
      <c r="A179" s="134"/>
      <c r="B179" s="133"/>
      <c r="C179" s="109" t="s">
        <v>11</v>
      </c>
      <c r="D179" s="10">
        <f t="shared" si="44"/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55">
        <v>0</v>
      </c>
      <c r="M179" s="55">
        <v>0</v>
      </c>
      <c r="N179" s="55">
        <v>0</v>
      </c>
      <c r="O179" s="55">
        <v>0</v>
      </c>
    </row>
    <row r="180" spans="1:15" x14ac:dyDescent="0.25">
      <c r="A180" s="134" t="s">
        <v>190</v>
      </c>
      <c r="B180" s="133" t="s">
        <v>176</v>
      </c>
      <c r="C180" s="39" t="s">
        <v>2</v>
      </c>
      <c r="D180" s="10">
        <f t="shared" si="44"/>
        <v>555555.55599999998</v>
      </c>
      <c r="E180" s="10">
        <f t="shared" ref="E180:O180" si="49">SUM(E181:E184)</f>
        <v>0</v>
      </c>
      <c r="F180" s="10">
        <f t="shared" si="49"/>
        <v>0</v>
      </c>
      <c r="G180" s="10">
        <f t="shared" si="49"/>
        <v>0</v>
      </c>
      <c r="H180" s="10">
        <f t="shared" si="49"/>
        <v>0</v>
      </c>
      <c r="I180" s="10">
        <f t="shared" si="49"/>
        <v>0</v>
      </c>
      <c r="J180" s="10">
        <f t="shared" si="49"/>
        <v>555555.55599999998</v>
      </c>
      <c r="K180" s="10">
        <f t="shared" si="49"/>
        <v>0</v>
      </c>
      <c r="L180" s="54">
        <f t="shared" si="49"/>
        <v>0</v>
      </c>
      <c r="M180" s="54">
        <f t="shared" si="49"/>
        <v>0</v>
      </c>
      <c r="N180" s="54">
        <f t="shared" si="49"/>
        <v>0</v>
      </c>
      <c r="O180" s="54">
        <f t="shared" si="49"/>
        <v>0</v>
      </c>
    </row>
    <row r="181" spans="1:15" x14ac:dyDescent="0.25">
      <c r="A181" s="134"/>
      <c r="B181" s="133"/>
      <c r="C181" s="109" t="s">
        <v>9</v>
      </c>
      <c r="D181" s="10">
        <f t="shared" si="44"/>
        <v>500000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500000</v>
      </c>
      <c r="K181" s="12">
        <v>0</v>
      </c>
      <c r="L181" s="55">
        <v>0</v>
      </c>
      <c r="M181" s="55">
        <v>0</v>
      </c>
      <c r="N181" s="55">
        <v>0</v>
      </c>
      <c r="O181" s="55">
        <v>0</v>
      </c>
    </row>
    <row r="182" spans="1:15" x14ac:dyDescent="0.25">
      <c r="A182" s="134"/>
      <c r="B182" s="133"/>
      <c r="C182" s="109" t="s">
        <v>10</v>
      </c>
      <c r="D182" s="10">
        <f t="shared" si="44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55">
        <v>0</v>
      </c>
      <c r="M182" s="55">
        <v>0</v>
      </c>
      <c r="N182" s="55">
        <v>0</v>
      </c>
      <c r="O182" s="55">
        <v>0</v>
      </c>
    </row>
    <row r="183" spans="1:15" x14ac:dyDescent="0.25">
      <c r="A183" s="134"/>
      <c r="B183" s="133"/>
      <c r="C183" s="109" t="s">
        <v>12</v>
      </c>
      <c r="D183" s="10">
        <f t="shared" si="44"/>
        <v>55555.555999999997</v>
      </c>
      <c r="E183" s="11">
        <v>0</v>
      </c>
      <c r="F183" s="11">
        <v>0</v>
      </c>
      <c r="G183" s="11">
        <f>'ПРИЛОЖ 2'!K96</f>
        <v>0</v>
      </c>
      <c r="H183" s="11">
        <f>'ПРИЛОЖ 2'!L63</f>
        <v>0</v>
      </c>
      <c r="I183" s="11">
        <f>'ПРИЛОЖ 2'!M63</f>
        <v>0</v>
      </c>
      <c r="J183" s="11">
        <f>'ПРИЛОЖ 2'!N50</f>
        <v>55555.555999999997</v>
      </c>
      <c r="K183" s="11">
        <f>'ПРИЛОЖ 2'!O50</f>
        <v>0</v>
      </c>
      <c r="L183" s="55">
        <f>'ПРИЛОЖ 2'!P81</f>
        <v>0</v>
      </c>
      <c r="M183" s="55"/>
      <c r="N183" s="55">
        <f>'ПРИЛОЖ 2'!R81</f>
        <v>0</v>
      </c>
      <c r="O183" s="55">
        <f>'ПРИЛОЖ 2'!S81</f>
        <v>0</v>
      </c>
    </row>
    <row r="184" spans="1:15" x14ac:dyDescent="0.25">
      <c r="A184" s="134"/>
      <c r="B184" s="133"/>
      <c r="C184" s="109" t="s">
        <v>11</v>
      </c>
      <c r="D184" s="10">
        <f t="shared" si="44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55">
        <v>0</v>
      </c>
      <c r="M184" s="55">
        <v>0</v>
      </c>
      <c r="N184" s="55">
        <v>0</v>
      </c>
      <c r="O184" s="55">
        <v>0</v>
      </c>
    </row>
    <row r="185" spans="1:15" x14ac:dyDescent="0.25">
      <c r="A185" s="137">
        <v>2</v>
      </c>
      <c r="B185" s="138" t="s">
        <v>177</v>
      </c>
      <c r="C185" s="33" t="s">
        <v>2</v>
      </c>
      <c r="D185" s="35">
        <f t="shared" si="44"/>
        <v>128484.99779999998</v>
      </c>
      <c r="E185" s="35">
        <f t="shared" ref="E185:O185" si="50">SUM(E186:E189)</f>
        <v>4165.5619999999999</v>
      </c>
      <c r="F185" s="35">
        <f t="shared" si="50"/>
        <v>2109.9699999999998</v>
      </c>
      <c r="G185" s="35">
        <f t="shared" si="50"/>
        <v>500</v>
      </c>
      <c r="H185" s="35">
        <f t="shared" si="50"/>
        <v>9710.1110000000008</v>
      </c>
      <c r="I185" s="35">
        <f t="shared" si="50"/>
        <v>78700.672999999995</v>
      </c>
      <c r="J185" s="35">
        <f t="shared" si="50"/>
        <v>28828.681799999998</v>
      </c>
      <c r="K185" s="35">
        <f t="shared" si="50"/>
        <v>870</v>
      </c>
      <c r="L185" s="53">
        <f t="shared" si="50"/>
        <v>900</v>
      </c>
      <c r="M185" s="53">
        <f t="shared" si="50"/>
        <v>900</v>
      </c>
      <c r="N185" s="53">
        <f t="shared" si="50"/>
        <v>900</v>
      </c>
      <c r="O185" s="53">
        <f t="shared" si="50"/>
        <v>900</v>
      </c>
    </row>
    <row r="186" spans="1:15" x14ac:dyDescent="0.25">
      <c r="A186" s="137"/>
      <c r="B186" s="138"/>
      <c r="C186" s="33" t="s">
        <v>9</v>
      </c>
      <c r="D186" s="35">
        <f t="shared" si="44"/>
        <v>821.70899999999995</v>
      </c>
      <c r="E186" s="35">
        <f t="shared" ref="E186:I187" si="51">SUM(E192+E197+E202+E212+E223+E228+E233)</f>
        <v>0</v>
      </c>
      <c r="F186" s="35">
        <f t="shared" si="51"/>
        <v>821.70899999999995</v>
      </c>
      <c r="G186" s="35">
        <f t="shared" si="51"/>
        <v>0</v>
      </c>
      <c r="H186" s="35">
        <f t="shared" si="51"/>
        <v>0</v>
      </c>
      <c r="I186" s="35">
        <f t="shared" si="51"/>
        <v>0</v>
      </c>
      <c r="J186" s="35">
        <f t="shared" ref="J186:O186" si="52">J192+J197+J202+J207+J212+J217+J223+J228+J233</f>
        <v>0</v>
      </c>
      <c r="K186" s="35">
        <f t="shared" si="52"/>
        <v>0</v>
      </c>
      <c r="L186" s="53">
        <f t="shared" si="52"/>
        <v>0</v>
      </c>
      <c r="M186" s="53">
        <f t="shared" si="52"/>
        <v>0</v>
      </c>
      <c r="N186" s="53">
        <f t="shared" si="52"/>
        <v>0</v>
      </c>
      <c r="O186" s="53">
        <f t="shared" si="52"/>
        <v>0</v>
      </c>
    </row>
    <row r="187" spans="1:15" x14ac:dyDescent="0.25">
      <c r="A187" s="137"/>
      <c r="B187" s="138"/>
      <c r="C187" s="33" t="s">
        <v>10</v>
      </c>
      <c r="D187" s="35">
        <f t="shared" si="44"/>
        <v>0</v>
      </c>
      <c r="E187" s="35">
        <f t="shared" si="51"/>
        <v>0</v>
      </c>
      <c r="F187" s="35">
        <f t="shared" si="51"/>
        <v>0</v>
      </c>
      <c r="G187" s="35">
        <f t="shared" si="51"/>
        <v>0</v>
      </c>
      <c r="H187" s="35">
        <f t="shared" si="51"/>
        <v>0</v>
      </c>
      <c r="I187" s="35">
        <f t="shared" si="51"/>
        <v>0</v>
      </c>
      <c r="J187" s="35">
        <f t="shared" ref="J187:O189" si="53">J193+J198+J203+J208+J213+J218+J224+J229+J234</f>
        <v>0</v>
      </c>
      <c r="K187" s="35">
        <f t="shared" si="53"/>
        <v>0</v>
      </c>
      <c r="L187" s="53">
        <f t="shared" si="53"/>
        <v>0</v>
      </c>
      <c r="M187" s="53">
        <f t="shared" si="53"/>
        <v>0</v>
      </c>
      <c r="N187" s="53">
        <f t="shared" si="53"/>
        <v>0</v>
      </c>
      <c r="O187" s="53">
        <f t="shared" si="53"/>
        <v>0</v>
      </c>
    </row>
    <row r="188" spans="1:15" x14ac:dyDescent="0.25">
      <c r="A188" s="137"/>
      <c r="B188" s="138"/>
      <c r="C188" s="33" t="s">
        <v>12</v>
      </c>
      <c r="D188" s="35">
        <f t="shared" si="44"/>
        <v>127663.28879999998</v>
      </c>
      <c r="E188" s="35">
        <f t="shared" ref="E188:G189" si="54">SUM(E194+E199+E204+E214+E225+E230+E235)</f>
        <v>4165.5619999999999</v>
      </c>
      <c r="F188" s="35">
        <f t="shared" si="54"/>
        <v>1288.261</v>
      </c>
      <c r="G188" s="35">
        <f t="shared" si="54"/>
        <v>500</v>
      </c>
      <c r="H188" s="35">
        <f>SUM(H194+H199+H204+H214+H225+H230+H235+H209)</f>
        <v>9710.1110000000008</v>
      </c>
      <c r="I188" s="35">
        <f>SUM(I194+I199+I204+I214+I225+I230+I235+I209+I219)</f>
        <v>78700.672999999995</v>
      </c>
      <c r="J188" s="35">
        <f>J194+J199+J204+J209+J214+J219+J225+J230+J235+J240</f>
        <v>28828.681799999998</v>
      </c>
      <c r="K188" s="35">
        <f t="shared" si="53"/>
        <v>870</v>
      </c>
      <c r="L188" s="53">
        <f t="shared" si="53"/>
        <v>900</v>
      </c>
      <c r="M188" s="53">
        <f t="shared" si="53"/>
        <v>900</v>
      </c>
      <c r="N188" s="53">
        <f t="shared" si="53"/>
        <v>900</v>
      </c>
      <c r="O188" s="53">
        <f t="shared" si="53"/>
        <v>900</v>
      </c>
    </row>
    <row r="189" spans="1:15" x14ac:dyDescent="0.25">
      <c r="A189" s="137"/>
      <c r="B189" s="138"/>
      <c r="C189" s="33" t="s">
        <v>11</v>
      </c>
      <c r="D189" s="35">
        <f t="shared" si="44"/>
        <v>0</v>
      </c>
      <c r="E189" s="35">
        <f t="shared" si="54"/>
        <v>0</v>
      </c>
      <c r="F189" s="35">
        <f t="shared" si="54"/>
        <v>0</v>
      </c>
      <c r="G189" s="35">
        <f t="shared" si="54"/>
        <v>0</v>
      </c>
      <c r="H189" s="35">
        <f>SUM(H195+H200+H205+H215+H226+H231+H236)</f>
        <v>0</v>
      </c>
      <c r="I189" s="35">
        <f>SUM(I195+I200+I205+I215+I226+I231+I236)</f>
        <v>0</v>
      </c>
      <c r="J189" s="35">
        <f t="shared" si="53"/>
        <v>0</v>
      </c>
      <c r="K189" s="35">
        <f t="shared" si="53"/>
        <v>0</v>
      </c>
      <c r="L189" s="53">
        <f t="shared" si="53"/>
        <v>0</v>
      </c>
      <c r="M189" s="53">
        <f t="shared" si="53"/>
        <v>0</v>
      </c>
      <c r="N189" s="53">
        <f t="shared" si="53"/>
        <v>0</v>
      </c>
      <c r="O189" s="53">
        <f t="shared" si="53"/>
        <v>0</v>
      </c>
    </row>
    <row r="190" spans="1:15" ht="39" x14ac:dyDescent="0.25">
      <c r="A190" s="34" t="s">
        <v>15</v>
      </c>
      <c r="B190" s="33" t="s">
        <v>71</v>
      </c>
      <c r="C190" s="33" t="s">
        <v>25</v>
      </c>
      <c r="D190" s="35">
        <f t="shared" si="44"/>
        <v>120751.587</v>
      </c>
      <c r="E190" s="35">
        <f>E191+E196+E201+E206+E211</f>
        <v>4165.5619999999999</v>
      </c>
      <c r="F190" s="35">
        <f>F191+F196+F201+F206+F211</f>
        <v>1092.6959999999999</v>
      </c>
      <c r="G190" s="35">
        <f>G191+G196+G201+G206+G211</f>
        <v>0</v>
      </c>
      <c r="H190" s="35">
        <f>H191+H196+H201+H206+H211</f>
        <v>9409.1110000000008</v>
      </c>
      <c r="I190" s="35">
        <f>I191+I196+I201+I206+I211+I216</f>
        <v>78091.384999999995</v>
      </c>
      <c r="J190" s="35">
        <f t="shared" ref="J190:O190" si="55">J191+J196+J201+J206+J211+J216</f>
        <v>27992.832999999999</v>
      </c>
      <c r="K190" s="35">
        <f t="shared" si="55"/>
        <v>0</v>
      </c>
      <c r="L190" s="53">
        <f t="shared" si="55"/>
        <v>0</v>
      </c>
      <c r="M190" s="53">
        <f t="shared" si="55"/>
        <v>0</v>
      </c>
      <c r="N190" s="53">
        <f t="shared" si="55"/>
        <v>0</v>
      </c>
      <c r="O190" s="53">
        <f t="shared" si="55"/>
        <v>0</v>
      </c>
    </row>
    <row r="191" spans="1:15" x14ac:dyDescent="0.25">
      <c r="A191" s="136" t="s">
        <v>33</v>
      </c>
      <c r="B191" s="125" t="s">
        <v>16</v>
      </c>
      <c r="C191" s="39" t="s">
        <v>2</v>
      </c>
      <c r="D191" s="10">
        <f t="shared" si="44"/>
        <v>4558.3360000000002</v>
      </c>
      <c r="E191" s="10">
        <f t="shared" ref="E191:J191" si="56">SUM(E192:E195)</f>
        <v>3765.5619999999999</v>
      </c>
      <c r="F191" s="10">
        <f t="shared" si="56"/>
        <v>792.774</v>
      </c>
      <c r="G191" s="10">
        <f t="shared" si="56"/>
        <v>0</v>
      </c>
      <c r="H191" s="10">
        <f t="shared" si="56"/>
        <v>0</v>
      </c>
      <c r="I191" s="10">
        <f t="shared" si="56"/>
        <v>0</v>
      </c>
      <c r="J191" s="10">
        <f t="shared" si="56"/>
        <v>0</v>
      </c>
      <c r="K191" s="10">
        <f>SUM(K192:K195)</f>
        <v>0</v>
      </c>
      <c r="L191" s="54">
        <f>SUM(L192:L195)</f>
        <v>0</v>
      </c>
      <c r="M191" s="54">
        <f>SUM(M192:M195)</f>
        <v>0</v>
      </c>
      <c r="N191" s="54">
        <f>SUM(N192:N195)</f>
        <v>0</v>
      </c>
      <c r="O191" s="54">
        <f>SUM(O192:O195)</f>
        <v>0</v>
      </c>
    </row>
    <row r="192" spans="1:15" x14ac:dyDescent="0.25">
      <c r="A192" s="136"/>
      <c r="B192" s="125"/>
      <c r="C192" s="109" t="s">
        <v>9</v>
      </c>
      <c r="D192" s="10">
        <f t="shared" si="44"/>
        <v>0</v>
      </c>
      <c r="E192" s="12">
        <v>0</v>
      </c>
      <c r="F192" s="12"/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55">
        <v>0</v>
      </c>
      <c r="M192" s="55">
        <v>0</v>
      </c>
      <c r="N192" s="55">
        <v>0</v>
      </c>
      <c r="O192" s="55">
        <v>0</v>
      </c>
    </row>
    <row r="193" spans="1:15" x14ac:dyDescent="0.25">
      <c r="A193" s="136"/>
      <c r="B193" s="125"/>
      <c r="C193" s="109" t="s">
        <v>10</v>
      </c>
      <c r="D193" s="10">
        <f t="shared" si="44"/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55">
        <v>0</v>
      </c>
      <c r="M193" s="55">
        <v>0</v>
      </c>
      <c r="N193" s="55">
        <v>0</v>
      </c>
      <c r="O193" s="55">
        <v>0</v>
      </c>
    </row>
    <row r="194" spans="1:15" x14ac:dyDescent="0.25">
      <c r="A194" s="136"/>
      <c r="B194" s="125"/>
      <c r="C194" s="109" t="s">
        <v>12</v>
      </c>
      <c r="D194" s="10">
        <f t="shared" si="44"/>
        <v>4558.3360000000002</v>
      </c>
      <c r="E194" s="11">
        <v>3765.5619999999999</v>
      </c>
      <c r="F194" s="11">
        <f>'ПРИЛОЖ 2'!J53</f>
        <v>792.774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55">
        <v>0</v>
      </c>
      <c r="M194" s="55">
        <v>0</v>
      </c>
      <c r="N194" s="55">
        <v>0</v>
      </c>
      <c r="O194" s="55">
        <v>0</v>
      </c>
    </row>
    <row r="195" spans="1:15" x14ac:dyDescent="0.25">
      <c r="A195" s="136"/>
      <c r="B195" s="125"/>
      <c r="C195" s="109" t="s">
        <v>11</v>
      </c>
      <c r="D195" s="10">
        <f t="shared" si="44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55">
        <v>0</v>
      </c>
      <c r="M195" s="55">
        <v>0</v>
      </c>
      <c r="N195" s="55">
        <v>0</v>
      </c>
      <c r="O195" s="55">
        <v>0</v>
      </c>
    </row>
    <row r="196" spans="1:15" x14ac:dyDescent="0.25">
      <c r="A196" s="136" t="s">
        <v>34</v>
      </c>
      <c r="B196" s="125" t="s">
        <v>46</v>
      </c>
      <c r="C196" s="39" t="s">
        <v>2</v>
      </c>
      <c r="D196" s="10">
        <f t="shared" si="44"/>
        <v>699.92200000000003</v>
      </c>
      <c r="E196" s="10">
        <f t="shared" ref="E196:J196" si="57">SUM(E197:E200)</f>
        <v>400</v>
      </c>
      <c r="F196" s="10">
        <f t="shared" si="57"/>
        <v>299.92200000000003</v>
      </c>
      <c r="G196" s="10">
        <f t="shared" si="57"/>
        <v>0</v>
      </c>
      <c r="H196" s="10">
        <f t="shared" si="57"/>
        <v>0</v>
      </c>
      <c r="I196" s="10">
        <f t="shared" si="57"/>
        <v>0</v>
      </c>
      <c r="J196" s="10">
        <f t="shared" si="57"/>
        <v>0</v>
      </c>
      <c r="K196" s="10">
        <f>SUM(K197:K200)</f>
        <v>0</v>
      </c>
      <c r="L196" s="54">
        <f>SUM(L197:L200)</f>
        <v>0</v>
      </c>
      <c r="M196" s="54">
        <f>SUM(M197:M200)</f>
        <v>0</v>
      </c>
      <c r="N196" s="54">
        <f>SUM(N197:N200)</f>
        <v>0</v>
      </c>
      <c r="O196" s="54">
        <f>SUM(O197:O200)</f>
        <v>0</v>
      </c>
    </row>
    <row r="197" spans="1:15" x14ac:dyDescent="0.25">
      <c r="A197" s="136"/>
      <c r="B197" s="125"/>
      <c r="C197" s="109" t="s">
        <v>9</v>
      </c>
      <c r="D197" s="10">
        <f t="shared" si="44"/>
        <v>0</v>
      </c>
      <c r="E197" s="12">
        <v>0</v>
      </c>
      <c r="F197" s="12"/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55">
        <v>0</v>
      </c>
      <c r="M197" s="55">
        <v>0</v>
      </c>
      <c r="N197" s="55">
        <v>0</v>
      </c>
      <c r="O197" s="55">
        <v>0</v>
      </c>
    </row>
    <row r="198" spans="1:15" x14ac:dyDescent="0.25">
      <c r="A198" s="136"/>
      <c r="B198" s="125"/>
      <c r="C198" s="109" t="s">
        <v>10</v>
      </c>
      <c r="D198" s="10">
        <f t="shared" si="44"/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55">
        <v>0</v>
      </c>
      <c r="M198" s="55">
        <v>0</v>
      </c>
      <c r="N198" s="55">
        <v>0</v>
      </c>
      <c r="O198" s="55">
        <v>0</v>
      </c>
    </row>
    <row r="199" spans="1:15" x14ac:dyDescent="0.25">
      <c r="A199" s="136"/>
      <c r="B199" s="125"/>
      <c r="C199" s="109" t="s">
        <v>12</v>
      </c>
      <c r="D199" s="10">
        <f t="shared" si="44"/>
        <v>699.92200000000003</v>
      </c>
      <c r="E199" s="11">
        <f>'ПРИЛОЖ 2'!I54</f>
        <v>400</v>
      </c>
      <c r="F199" s="11">
        <f>'ПРИЛОЖ 2'!J54</f>
        <v>299.92200000000003</v>
      </c>
      <c r="G199" s="11">
        <f>'ПРИЛОЖ 2'!K54</f>
        <v>0</v>
      </c>
      <c r="H199" s="11">
        <f>'ПРИЛОЖ 2'!L54</f>
        <v>0</v>
      </c>
      <c r="I199" s="11">
        <f>'ПРИЛОЖ 2'!M54</f>
        <v>0</v>
      </c>
      <c r="J199" s="11">
        <f>'ПРИЛОЖ 2'!N54</f>
        <v>0</v>
      </c>
      <c r="K199" s="11">
        <f>'ПРИЛОЖ 2'!O54</f>
        <v>0</v>
      </c>
      <c r="L199" s="55">
        <f>'ПРИЛОЖ 2'!P54</f>
        <v>0</v>
      </c>
      <c r="M199" s="55">
        <f>'ПРИЛОЖ 2'!Q54</f>
        <v>0</v>
      </c>
      <c r="N199" s="55">
        <f>'ПРИЛОЖ 2'!R54</f>
        <v>0</v>
      </c>
      <c r="O199" s="55">
        <f>'ПРИЛОЖ 2'!S54</f>
        <v>0</v>
      </c>
    </row>
    <row r="200" spans="1:15" x14ac:dyDescent="0.25">
      <c r="A200" s="136"/>
      <c r="B200" s="125"/>
      <c r="C200" s="109" t="s">
        <v>11</v>
      </c>
      <c r="D200" s="10">
        <f t="shared" si="44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55">
        <v>0</v>
      </c>
      <c r="M200" s="55">
        <v>0</v>
      </c>
      <c r="N200" s="55">
        <v>0</v>
      </c>
      <c r="O200" s="55">
        <v>0</v>
      </c>
    </row>
    <row r="201" spans="1:15" ht="14.25" customHeight="1" x14ac:dyDescent="0.25">
      <c r="A201" s="136" t="s">
        <v>43</v>
      </c>
      <c r="B201" s="125" t="s">
        <v>31</v>
      </c>
      <c r="C201" s="39" t="s">
        <v>2</v>
      </c>
      <c r="D201" s="10">
        <f t="shared" si="44"/>
        <v>0</v>
      </c>
      <c r="E201" s="10">
        <f t="shared" ref="E201:J201" si="58">SUM(E202:E205)</f>
        <v>0</v>
      </c>
      <c r="F201" s="10">
        <f t="shared" si="58"/>
        <v>0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58"/>
        <v>0</v>
      </c>
      <c r="K201" s="10">
        <f>SUM(K202:K205)</f>
        <v>0</v>
      </c>
      <c r="L201" s="54">
        <f>SUM(L202:L205)</f>
        <v>0</v>
      </c>
      <c r="M201" s="54">
        <f>SUM(M202:M205)</f>
        <v>0</v>
      </c>
      <c r="N201" s="54">
        <f>SUM(N202:N205)</f>
        <v>0</v>
      </c>
      <c r="O201" s="54">
        <f>SUM(O202:O205)</f>
        <v>0</v>
      </c>
    </row>
    <row r="202" spans="1:15" x14ac:dyDescent="0.25">
      <c r="A202" s="136"/>
      <c r="B202" s="125"/>
      <c r="C202" s="109" t="s">
        <v>9</v>
      </c>
      <c r="D202" s="10">
        <f t="shared" si="44"/>
        <v>0</v>
      </c>
      <c r="E202" s="12">
        <v>0</v>
      </c>
      <c r="F202" s="12"/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55">
        <v>0</v>
      </c>
      <c r="M202" s="55">
        <v>0</v>
      </c>
      <c r="N202" s="55">
        <v>0</v>
      </c>
      <c r="O202" s="55">
        <v>0</v>
      </c>
    </row>
    <row r="203" spans="1:15" x14ac:dyDescent="0.25">
      <c r="A203" s="136"/>
      <c r="B203" s="125"/>
      <c r="C203" s="109" t="s">
        <v>10</v>
      </c>
      <c r="D203" s="10">
        <f t="shared" si="44"/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55">
        <v>0</v>
      </c>
      <c r="M203" s="55">
        <v>0</v>
      </c>
      <c r="N203" s="55">
        <v>0</v>
      </c>
      <c r="O203" s="55">
        <v>0</v>
      </c>
    </row>
    <row r="204" spans="1:15" x14ac:dyDescent="0.25">
      <c r="A204" s="136"/>
      <c r="B204" s="125"/>
      <c r="C204" s="109" t="s">
        <v>12</v>
      </c>
      <c r="D204" s="10">
        <f t="shared" si="44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55">
        <v>0</v>
      </c>
      <c r="M204" s="55">
        <v>0</v>
      </c>
      <c r="N204" s="55">
        <v>0</v>
      </c>
      <c r="O204" s="55">
        <v>0</v>
      </c>
    </row>
    <row r="205" spans="1:15" x14ac:dyDescent="0.25">
      <c r="A205" s="136"/>
      <c r="B205" s="125"/>
      <c r="C205" s="109" t="s">
        <v>11</v>
      </c>
      <c r="D205" s="10">
        <f t="shared" ref="D205:D234" si="59">E205+F205+G205+H205+I205+J205+K205+L205+M205+N205+O205</f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55">
        <v>0</v>
      </c>
      <c r="M205" s="55">
        <v>0</v>
      </c>
      <c r="N205" s="55">
        <v>0</v>
      </c>
      <c r="O205" s="55">
        <v>0</v>
      </c>
    </row>
    <row r="206" spans="1:15" x14ac:dyDescent="0.25">
      <c r="A206" s="136" t="s">
        <v>44</v>
      </c>
      <c r="B206" s="125" t="s">
        <v>115</v>
      </c>
      <c r="C206" s="39" t="s">
        <v>2</v>
      </c>
      <c r="D206" s="10">
        <f t="shared" si="59"/>
        <v>111753.329</v>
      </c>
      <c r="E206" s="10">
        <f t="shared" ref="E206:J206" si="60">SUM(E207:E210)</f>
        <v>0</v>
      </c>
      <c r="F206" s="10">
        <f t="shared" si="60"/>
        <v>0</v>
      </c>
      <c r="G206" s="10">
        <f t="shared" si="60"/>
        <v>0</v>
      </c>
      <c r="H206" s="10">
        <f t="shared" si="60"/>
        <v>9409.1110000000008</v>
      </c>
      <c r="I206" s="10">
        <f t="shared" si="60"/>
        <v>78091.384999999995</v>
      </c>
      <c r="J206" s="10">
        <f t="shared" si="60"/>
        <v>24252.832999999999</v>
      </c>
      <c r="K206" s="10">
        <f>SUM(K207:K210)</f>
        <v>0</v>
      </c>
      <c r="L206" s="54">
        <f>SUM(L207:L210)</f>
        <v>0</v>
      </c>
      <c r="M206" s="54">
        <f>SUM(M207:M210)</f>
        <v>0</v>
      </c>
      <c r="N206" s="54">
        <f>SUM(N207:N210)</f>
        <v>0</v>
      </c>
      <c r="O206" s="54">
        <f>SUM(O207:O210)</f>
        <v>0</v>
      </c>
    </row>
    <row r="207" spans="1:15" x14ac:dyDescent="0.25">
      <c r="A207" s="136"/>
      <c r="B207" s="125"/>
      <c r="C207" s="109" t="s">
        <v>9</v>
      </c>
      <c r="D207" s="10">
        <f t="shared" si="59"/>
        <v>0</v>
      </c>
      <c r="E207" s="12">
        <v>0</v>
      </c>
      <c r="F207" s="12"/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55">
        <v>0</v>
      </c>
      <c r="M207" s="55">
        <v>0</v>
      </c>
      <c r="N207" s="55">
        <v>0</v>
      </c>
      <c r="O207" s="55">
        <v>0</v>
      </c>
    </row>
    <row r="208" spans="1:15" x14ac:dyDescent="0.25">
      <c r="A208" s="136"/>
      <c r="B208" s="125"/>
      <c r="C208" s="109" t="s">
        <v>10</v>
      </c>
      <c r="D208" s="10">
        <f t="shared" si="59"/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55">
        <v>0</v>
      </c>
      <c r="M208" s="55">
        <v>0</v>
      </c>
      <c r="N208" s="55">
        <v>0</v>
      </c>
      <c r="O208" s="55">
        <v>0</v>
      </c>
    </row>
    <row r="209" spans="1:15" x14ac:dyDescent="0.25">
      <c r="A209" s="136"/>
      <c r="B209" s="125"/>
      <c r="C209" s="109" t="s">
        <v>12</v>
      </c>
      <c r="D209" s="10">
        <f t="shared" si="59"/>
        <v>111753.329</v>
      </c>
      <c r="E209" s="11">
        <v>0</v>
      </c>
      <c r="F209" s="11">
        <v>0</v>
      </c>
      <c r="G209" s="11">
        <v>0</v>
      </c>
      <c r="H209" s="11">
        <f>'ПРИЛОЖ 2'!L56</f>
        <v>9409.1110000000008</v>
      </c>
      <c r="I209" s="11">
        <f>'ПРИЛОЖ 2'!M56</f>
        <v>78091.384999999995</v>
      </c>
      <c r="J209" s="11">
        <f>'ПРИЛОЖ 2'!N56</f>
        <v>24252.832999999999</v>
      </c>
      <c r="K209" s="11">
        <f>'ПРИЛОЖ 2'!O56</f>
        <v>0</v>
      </c>
      <c r="L209" s="55">
        <v>0</v>
      </c>
      <c r="M209" s="55">
        <v>0</v>
      </c>
      <c r="N209" s="55">
        <v>0</v>
      </c>
      <c r="O209" s="55">
        <v>0</v>
      </c>
    </row>
    <row r="210" spans="1:15" x14ac:dyDescent="0.25">
      <c r="A210" s="136"/>
      <c r="B210" s="125"/>
      <c r="C210" s="109" t="s">
        <v>11</v>
      </c>
      <c r="D210" s="10">
        <f t="shared" si="59"/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55">
        <v>0</v>
      </c>
      <c r="M210" s="55">
        <v>0</v>
      </c>
      <c r="N210" s="55">
        <v>0</v>
      </c>
      <c r="O210" s="55">
        <v>0</v>
      </c>
    </row>
    <row r="211" spans="1:15" x14ac:dyDescent="0.25">
      <c r="A211" s="136" t="s">
        <v>114</v>
      </c>
      <c r="B211" s="125" t="s">
        <v>17</v>
      </c>
      <c r="C211" s="39" t="s">
        <v>2</v>
      </c>
      <c r="D211" s="10">
        <f t="shared" si="59"/>
        <v>0</v>
      </c>
      <c r="E211" s="10">
        <f t="shared" ref="E211:J211" si="61">SUM(E212:E215)</f>
        <v>0</v>
      </c>
      <c r="F211" s="10">
        <f t="shared" si="61"/>
        <v>0</v>
      </c>
      <c r="G211" s="10">
        <f t="shared" si="61"/>
        <v>0</v>
      </c>
      <c r="H211" s="10">
        <f t="shared" si="61"/>
        <v>0</v>
      </c>
      <c r="I211" s="10">
        <f t="shared" si="61"/>
        <v>0</v>
      </c>
      <c r="J211" s="10">
        <f t="shared" si="61"/>
        <v>0</v>
      </c>
      <c r="K211" s="10">
        <f>SUM(K212:K215)</f>
        <v>0</v>
      </c>
      <c r="L211" s="54">
        <f>SUM(L212:L215)</f>
        <v>0</v>
      </c>
      <c r="M211" s="54">
        <f>SUM(M212:M215)</f>
        <v>0</v>
      </c>
      <c r="N211" s="54">
        <f>SUM(N212:N215)</f>
        <v>0</v>
      </c>
      <c r="O211" s="54">
        <f>SUM(O212:O215)</f>
        <v>0</v>
      </c>
    </row>
    <row r="212" spans="1:15" x14ac:dyDescent="0.25">
      <c r="A212" s="136"/>
      <c r="B212" s="125"/>
      <c r="C212" s="109" t="s">
        <v>9</v>
      </c>
      <c r="D212" s="10">
        <f t="shared" si="59"/>
        <v>0</v>
      </c>
      <c r="E212" s="12">
        <v>0</v>
      </c>
      <c r="F212" s="12"/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55">
        <v>0</v>
      </c>
      <c r="M212" s="55">
        <v>0</v>
      </c>
      <c r="N212" s="55">
        <v>0</v>
      </c>
      <c r="O212" s="55">
        <v>0</v>
      </c>
    </row>
    <row r="213" spans="1:15" x14ac:dyDescent="0.25">
      <c r="A213" s="136"/>
      <c r="B213" s="125"/>
      <c r="C213" s="109" t="s">
        <v>10</v>
      </c>
      <c r="D213" s="10">
        <f t="shared" si="59"/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55">
        <v>0</v>
      </c>
      <c r="M213" s="55">
        <v>0</v>
      </c>
      <c r="N213" s="55">
        <v>0</v>
      </c>
      <c r="O213" s="55">
        <v>0</v>
      </c>
    </row>
    <row r="214" spans="1:15" x14ac:dyDescent="0.25">
      <c r="A214" s="136"/>
      <c r="B214" s="125"/>
      <c r="C214" s="109" t="s">
        <v>12</v>
      </c>
      <c r="D214" s="10">
        <f t="shared" si="59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55">
        <v>0</v>
      </c>
      <c r="M214" s="55">
        <v>0</v>
      </c>
      <c r="N214" s="55">
        <v>0</v>
      </c>
      <c r="O214" s="55">
        <v>0</v>
      </c>
    </row>
    <row r="215" spans="1:15" x14ac:dyDescent="0.25">
      <c r="A215" s="136"/>
      <c r="B215" s="125"/>
      <c r="C215" s="109" t="s">
        <v>11</v>
      </c>
      <c r="D215" s="10">
        <f t="shared" si="59"/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55">
        <v>0</v>
      </c>
      <c r="M215" s="55">
        <v>0</v>
      </c>
      <c r="N215" s="55">
        <v>0</v>
      </c>
      <c r="O215" s="55">
        <v>0</v>
      </c>
    </row>
    <row r="216" spans="1:15" ht="16.7" customHeight="1" x14ac:dyDescent="0.25">
      <c r="A216" s="136" t="s">
        <v>155</v>
      </c>
      <c r="B216" s="125" t="s">
        <v>156</v>
      </c>
      <c r="C216" s="39" t="s">
        <v>2</v>
      </c>
      <c r="D216" s="10">
        <f t="shared" ref="D216:D221" si="62">E216+F216+G216+H216+I216+J216+K216+L216+M216+N216+O216</f>
        <v>3740</v>
      </c>
      <c r="E216" s="10">
        <f t="shared" ref="E216:O216" si="63">SUM(E217:E220)</f>
        <v>0</v>
      </c>
      <c r="F216" s="10">
        <f t="shared" si="63"/>
        <v>0</v>
      </c>
      <c r="G216" s="10">
        <f t="shared" si="63"/>
        <v>0</v>
      </c>
      <c r="H216" s="10">
        <f t="shared" si="63"/>
        <v>0</v>
      </c>
      <c r="I216" s="10">
        <f t="shared" si="63"/>
        <v>0</v>
      </c>
      <c r="J216" s="10">
        <f t="shared" si="63"/>
        <v>3740</v>
      </c>
      <c r="K216" s="10">
        <f t="shared" si="63"/>
        <v>0</v>
      </c>
      <c r="L216" s="54">
        <f t="shared" si="63"/>
        <v>0</v>
      </c>
      <c r="M216" s="54">
        <f t="shared" si="63"/>
        <v>0</v>
      </c>
      <c r="N216" s="54">
        <f t="shared" si="63"/>
        <v>0</v>
      </c>
      <c r="O216" s="54">
        <f t="shared" si="63"/>
        <v>0</v>
      </c>
    </row>
    <row r="217" spans="1:15" x14ac:dyDescent="0.25">
      <c r="A217" s="136"/>
      <c r="B217" s="125"/>
      <c r="C217" s="109" t="s">
        <v>9</v>
      </c>
      <c r="D217" s="10">
        <f t="shared" si="62"/>
        <v>0</v>
      </c>
      <c r="E217" s="12">
        <v>0</v>
      </c>
      <c r="F217" s="12"/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55">
        <v>0</v>
      </c>
      <c r="M217" s="55">
        <v>0</v>
      </c>
      <c r="N217" s="55">
        <v>0</v>
      </c>
      <c r="O217" s="55">
        <v>0</v>
      </c>
    </row>
    <row r="218" spans="1:15" x14ac:dyDescent="0.25">
      <c r="A218" s="136"/>
      <c r="B218" s="125"/>
      <c r="C218" s="109" t="s">
        <v>10</v>
      </c>
      <c r="D218" s="10">
        <f t="shared" si="62"/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55">
        <v>0</v>
      </c>
      <c r="M218" s="55">
        <v>0</v>
      </c>
      <c r="N218" s="55">
        <v>0</v>
      </c>
      <c r="O218" s="55">
        <v>0</v>
      </c>
    </row>
    <row r="219" spans="1:15" x14ac:dyDescent="0.25">
      <c r="A219" s="136"/>
      <c r="B219" s="125"/>
      <c r="C219" s="109" t="s">
        <v>12</v>
      </c>
      <c r="D219" s="10">
        <f t="shared" si="62"/>
        <v>3740</v>
      </c>
      <c r="E219" s="11">
        <v>0</v>
      </c>
      <c r="F219" s="11">
        <v>0</v>
      </c>
      <c r="G219" s="11">
        <v>0</v>
      </c>
      <c r="H219" s="11">
        <v>0</v>
      </c>
      <c r="I219" s="11">
        <f>'ПРИЛОЖ 2'!M58</f>
        <v>0</v>
      </c>
      <c r="J219" s="11">
        <f>'ПРИЛОЖ 2'!N58</f>
        <v>3740</v>
      </c>
      <c r="K219" s="11">
        <v>0</v>
      </c>
      <c r="L219" s="55">
        <v>0</v>
      </c>
      <c r="M219" s="55">
        <v>0</v>
      </c>
      <c r="N219" s="55">
        <v>0</v>
      </c>
      <c r="O219" s="55">
        <v>0</v>
      </c>
    </row>
    <row r="220" spans="1:15" x14ac:dyDescent="0.25">
      <c r="A220" s="136"/>
      <c r="B220" s="125"/>
      <c r="C220" s="109" t="s">
        <v>11</v>
      </c>
      <c r="D220" s="10">
        <f t="shared" si="62"/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55">
        <v>0</v>
      </c>
      <c r="M220" s="55">
        <v>0</v>
      </c>
      <c r="N220" s="55">
        <v>0</v>
      </c>
      <c r="O220" s="55">
        <v>0</v>
      </c>
    </row>
    <row r="221" spans="1:15" ht="40.700000000000003" customHeight="1" x14ac:dyDescent="0.25">
      <c r="A221" s="34" t="s">
        <v>18</v>
      </c>
      <c r="B221" s="33" t="s">
        <v>72</v>
      </c>
      <c r="C221" s="33" t="s">
        <v>25</v>
      </c>
      <c r="D221" s="35">
        <f t="shared" si="62"/>
        <v>7733.4107999999997</v>
      </c>
      <c r="E221" s="36">
        <f>E222+E227+E232</f>
        <v>0</v>
      </c>
      <c r="F221" s="36">
        <f t="shared" ref="F221:K221" si="64">F222+F227+F232</f>
        <v>1017.274</v>
      </c>
      <c r="G221" s="36">
        <f t="shared" si="64"/>
        <v>500</v>
      </c>
      <c r="H221" s="36">
        <f t="shared" si="64"/>
        <v>301</v>
      </c>
      <c r="I221" s="36">
        <f t="shared" si="64"/>
        <v>609.28800000000001</v>
      </c>
      <c r="J221" s="36">
        <f>J222+J227+J232+J237</f>
        <v>835.84879999999998</v>
      </c>
      <c r="K221" s="36">
        <f t="shared" si="64"/>
        <v>870</v>
      </c>
      <c r="L221" s="53">
        <f>L222+L227+L232</f>
        <v>900</v>
      </c>
      <c r="M221" s="53">
        <f>M222+M227+M232</f>
        <v>900</v>
      </c>
      <c r="N221" s="53">
        <f>N222+N227+N232</f>
        <v>900</v>
      </c>
      <c r="O221" s="53">
        <f>O222+O227+O232</f>
        <v>900</v>
      </c>
    </row>
    <row r="222" spans="1:15" x14ac:dyDescent="0.25">
      <c r="A222" s="130" t="s">
        <v>45</v>
      </c>
      <c r="B222" s="125" t="s">
        <v>30</v>
      </c>
      <c r="C222" s="39" t="s">
        <v>2</v>
      </c>
      <c r="D222" s="10">
        <f t="shared" si="59"/>
        <v>52.863999999999997</v>
      </c>
      <c r="E222" s="10">
        <f t="shared" ref="E222:O222" si="65">SUM(E223:E226)</f>
        <v>0</v>
      </c>
      <c r="F222" s="10">
        <f t="shared" si="65"/>
        <v>52.863999999999997</v>
      </c>
      <c r="G222" s="10">
        <f t="shared" si="65"/>
        <v>0</v>
      </c>
      <c r="H222" s="10">
        <f t="shared" si="65"/>
        <v>0</v>
      </c>
      <c r="I222" s="10">
        <f t="shared" si="65"/>
        <v>0</v>
      </c>
      <c r="J222" s="10">
        <f t="shared" si="65"/>
        <v>0</v>
      </c>
      <c r="K222" s="10">
        <f t="shared" si="65"/>
        <v>0</v>
      </c>
      <c r="L222" s="54">
        <f t="shared" si="65"/>
        <v>0</v>
      </c>
      <c r="M222" s="54">
        <f t="shared" si="65"/>
        <v>0</v>
      </c>
      <c r="N222" s="54">
        <f t="shared" si="65"/>
        <v>0</v>
      </c>
      <c r="O222" s="54">
        <f t="shared" si="65"/>
        <v>0</v>
      </c>
    </row>
    <row r="223" spans="1:15" x14ac:dyDescent="0.25">
      <c r="A223" s="130"/>
      <c r="B223" s="125"/>
      <c r="C223" s="109" t="s">
        <v>9</v>
      </c>
      <c r="D223" s="10">
        <f t="shared" si="59"/>
        <v>0</v>
      </c>
      <c r="E223" s="12">
        <v>0</v>
      </c>
      <c r="F223" s="12"/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55">
        <v>0</v>
      </c>
      <c r="M223" s="55">
        <v>0</v>
      </c>
      <c r="N223" s="55">
        <v>0</v>
      </c>
      <c r="O223" s="55">
        <v>0</v>
      </c>
    </row>
    <row r="224" spans="1:15" x14ac:dyDescent="0.25">
      <c r="A224" s="130"/>
      <c r="B224" s="125"/>
      <c r="C224" s="109" t="s">
        <v>10</v>
      </c>
      <c r="D224" s="10">
        <f t="shared" si="59"/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55">
        <v>0</v>
      </c>
      <c r="M224" s="55">
        <v>0</v>
      </c>
      <c r="N224" s="55">
        <v>0</v>
      </c>
      <c r="O224" s="55">
        <v>0</v>
      </c>
    </row>
    <row r="225" spans="1:15" x14ac:dyDescent="0.25">
      <c r="A225" s="130"/>
      <c r="B225" s="125"/>
      <c r="C225" s="109" t="s">
        <v>12</v>
      </c>
      <c r="D225" s="10">
        <f t="shared" si="59"/>
        <v>52.863999999999997</v>
      </c>
      <c r="E225" s="11">
        <f>'ПРИЛОЖ 2'!I60</f>
        <v>0</v>
      </c>
      <c r="F225" s="11">
        <f>'ПРИЛОЖ 2'!J60</f>
        <v>52.863999999999997</v>
      </c>
      <c r="G225" s="11"/>
      <c r="H225" s="11">
        <f>'ПРИЛОЖ 2'!L60</f>
        <v>0</v>
      </c>
      <c r="I225" s="11">
        <f>'ПРИЛОЖ 2'!M60</f>
        <v>0</v>
      </c>
      <c r="J225" s="11">
        <f>'ПРИЛОЖ 2'!N60</f>
        <v>0</v>
      </c>
      <c r="K225" s="11">
        <f>'ПРИЛОЖ 2'!O60</f>
        <v>0</v>
      </c>
      <c r="L225" s="55">
        <f>'ПРИЛОЖ 2'!P60</f>
        <v>0</v>
      </c>
      <c r="M225" s="55">
        <f>'ПРИЛОЖ 2'!Q60</f>
        <v>0</v>
      </c>
      <c r="N225" s="55">
        <f>'ПРИЛОЖ 2'!R60</f>
        <v>0</v>
      </c>
      <c r="O225" s="55">
        <f>'ПРИЛОЖ 2'!S60</f>
        <v>0</v>
      </c>
    </row>
    <row r="226" spans="1:15" x14ac:dyDescent="0.25">
      <c r="A226" s="130"/>
      <c r="B226" s="125"/>
      <c r="C226" s="109" t="s">
        <v>11</v>
      </c>
      <c r="D226" s="10">
        <f t="shared" si="59"/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55">
        <v>0</v>
      </c>
      <c r="M226" s="55">
        <v>0</v>
      </c>
      <c r="N226" s="55">
        <v>0</v>
      </c>
      <c r="O226" s="55">
        <v>0</v>
      </c>
    </row>
    <row r="227" spans="1:15" x14ac:dyDescent="0.25">
      <c r="A227" s="130" t="s">
        <v>52</v>
      </c>
      <c r="B227" s="125" t="s">
        <v>59</v>
      </c>
      <c r="C227" s="39" t="s">
        <v>2</v>
      </c>
      <c r="D227" s="10">
        <f t="shared" si="59"/>
        <v>964.41</v>
      </c>
      <c r="E227" s="10">
        <f t="shared" ref="E227:O227" si="66">SUM(E228:E231)</f>
        <v>0</v>
      </c>
      <c r="F227" s="10">
        <f t="shared" si="66"/>
        <v>964.41</v>
      </c>
      <c r="G227" s="10">
        <f t="shared" si="66"/>
        <v>0</v>
      </c>
      <c r="H227" s="10">
        <f t="shared" si="66"/>
        <v>0</v>
      </c>
      <c r="I227" s="10">
        <f t="shared" si="66"/>
        <v>0</v>
      </c>
      <c r="J227" s="10">
        <f t="shared" si="66"/>
        <v>0</v>
      </c>
      <c r="K227" s="10">
        <f t="shared" si="66"/>
        <v>0</v>
      </c>
      <c r="L227" s="54">
        <f t="shared" si="66"/>
        <v>0</v>
      </c>
      <c r="M227" s="54">
        <f t="shared" si="66"/>
        <v>0</v>
      </c>
      <c r="N227" s="54">
        <f t="shared" si="66"/>
        <v>0</v>
      </c>
      <c r="O227" s="54">
        <f t="shared" si="66"/>
        <v>0</v>
      </c>
    </row>
    <row r="228" spans="1:15" x14ac:dyDescent="0.25">
      <c r="A228" s="130"/>
      <c r="B228" s="125"/>
      <c r="C228" s="109" t="s">
        <v>9</v>
      </c>
      <c r="D228" s="10">
        <f t="shared" si="59"/>
        <v>821.70899999999995</v>
      </c>
      <c r="E228" s="12">
        <v>0</v>
      </c>
      <c r="F228" s="12">
        <v>821.70899999999995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55">
        <v>0</v>
      </c>
      <c r="M228" s="55">
        <v>0</v>
      </c>
      <c r="N228" s="55">
        <v>0</v>
      </c>
      <c r="O228" s="55">
        <v>0</v>
      </c>
    </row>
    <row r="229" spans="1:15" x14ac:dyDescent="0.25">
      <c r="A229" s="130"/>
      <c r="B229" s="125"/>
      <c r="C229" s="109" t="s">
        <v>10</v>
      </c>
      <c r="D229" s="10">
        <f t="shared" si="59"/>
        <v>0</v>
      </c>
      <c r="E229" s="11">
        <v>0</v>
      </c>
      <c r="F229" s="12"/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55">
        <v>0</v>
      </c>
      <c r="M229" s="55">
        <v>0</v>
      </c>
      <c r="N229" s="55">
        <v>0</v>
      </c>
      <c r="O229" s="55">
        <v>0</v>
      </c>
    </row>
    <row r="230" spans="1:15" x14ac:dyDescent="0.25">
      <c r="A230" s="130"/>
      <c r="B230" s="125"/>
      <c r="C230" s="109" t="s">
        <v>12</v>
      </c>
      <c r="D230" s="10">
        <f t="shared" si="59"/>
        <v>142.70099999999999</v>
      </c>
      <c r="E230" s="11">
        <f>'ПРИЛОЖ 2'!I67</f>
        <v>0</v>
      </c>
      <c r="F230" s="11">
        <f>'ПРИЛОЖ 2'!J61</f>
        <v>142.70099999999999</v>
      </c>
      <c r="G230" s="11">
        <f>'ПРИЛОЖ 2'!K67</f>
        <v>0</v>
      </c>
      <c r="H230" s="11">
        <f>'ПРИЛОЖ 2'!L67</f>
        <v>0</v>
      </c>
      <c r="I230" s="11">
        <f>'ПРИЛОЖ 2'!M67</f>
        <v>0</v>
      </c>
      <c r="J230" s="11">
        <f>'ПРИЛОЖ 2'!N67</f>
        <v>0</v>
      </c>
      <c r="K230" s="11">
        <f>'ПРИЛОЖ 2'!O67</f>
        <v>0</v>
      </c>
      <c r="L230" s="55">
        <f>'ПРИЛОЖ 2'!P67</f>
        <v>0</v>
      </c>
      <c r="M230" s="55">
        <f>'ПРИЛОЖ 2'!Q67</f>
        <v>0</v>
      </c>
      <c r="N230" s="55">
        <f>'ПРИЛОЖ 2'!R67</f>
        <v>0</v>
      </c>
      <c r="O230" s="55">
        <f>'ПРИЛОЖ 2'!S67</f>
        <v>0</v>
      </c>
    </row>
    <row r="231" spans="1:15" x14ac:dyDescent="0.25">
      <c r="A231" s="130"/>
      <c r="B231" s="125"/>
      <c r="C231" s="109" t="s">
        <v>11</v>
      </c>
      <c r="D231" s="10">
        <f t="shared" si="59"/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55">
        <v>0</v>
      </c>
      <c r="M231" s="55">
        <v>0</v>
      </c>
      <c r="N231" s="55">
        <v>0</v>
      </c>
      <c r="O231" s="55">
        <v>0</v>
      </c>
    </row>
    <row r="232" spans="1:15" s="60" customFormat="1" x14ac:dyDescent="0.25">
      <c r="A232" s="131" t="s">
        <v>78</v>
      </c>
      <c r="B232" s="120" t="s">
        <v>151</v>
      </c>
      <c r="C232" s="114" t="s">
        <v>2</v>
      </c>
      <c r="D232" s="58">
        <f>E232+F232+G232+H232+I232+J232+K232+L232+M232+N232+O232</f>
        <v>6716.1360000000004</v>
      </c>
      <c r="E232" s="58">
        <f t="shared" ref="E232:O232" si="67">SUM(E233:E236)</f>
        <v>0</v>
      </c>
      <c r="F232" s="58">
        <f t="shared" si="67"/>
        <v>0</v>
      </c>
      <c r="G232" s="58">
        <f t="shared" si="67"/>
        <v>500</v>
      </c>
      <c r="H232" s="58">
        <f t="shared" si="67"/>
        <v>301</v>
      </c>
      <c r="I232" s="58">
        <f t="shared" si="67"/>
        <v>609.28800000000001</v>
      </c>
      <c r="J232" s="58">
        <f t="shared" si="67"/>
        <v>835.84799999999996</v>
      </c>
      <c r="K232" s="58">
        <f t="shared" si="67"/>
        <v>870</v>
      </c>
      <c r="L232" s="59">
        <f t="shared" si="67"/>
        <v>900</v>
      </c>
      <c r="M232" s="59">
        <f t="shared" si="67"/>
        <v>900</v>
      </c>
      <c r="N232" s="59">
        <f t="shared" si="67"/>
        <v>900</v>
      </c>
      <c r="O232" s="59">
        <f t="shared" si="67"/>
        <v>900</v>
      </c>
    </row>
    <row r="233" spans="1:15" s="60" customFormat="1" x14ac:dyDescent="0.25">
      <c r="A233" s="131"/>
      <c r="B233" s="120"/>
      <c r="C233" s="110" t="s">
        <v>9</v>
      </c>
      <c r="D233" s="58">
        <f t="shared" si="59"/>
        <v>0</v>
      </c>
      <c r="E233" s="61">
        <v>0</v>
      </c>
      <c r="F233" s="61"/>
      <c r="G233" s="61">
        <v>0</v>
      </c>
      <c r="H233" s="61">
        <v>0</v>
      </c>
      <c r="I233" s="61">
        <v>0</v>
      </c>
      <c r="J233" s="61">
        <v>0</v>
      </c>
      <c r="K233" s="61">
        <v>0</v>
      </c>
      <c r="L233" s="62">
        <v>0</v>
      </c>
      <c r="M233" s="62">
        <v>0</v>
      </c>
      <c r="N233" s="62">
        <v>0</v>
      </c>
      <c r="O233" s="62">
        <v>0</v>
      </c>
    </row>
    <row r="234" spans="1:15" s="60" customFormat="1" x14ac:dyDescent="0.25">
      <c r="A234" s="131"/>
      <c r="B234" s="120"/>
      <c r="C234" s="110" t="s">
        <v>10</v>
      </c>
      <c r="D234" s="58">
        <f t="shared" si="59"/>
        <v>0</v>
      </c>
      <c r="E234" s="63">
        <v>0</v>
      </c>
      <c r="F234" s="63">
        <v>0</v>
      </c>
      <c r="G234" s="63">
        <v>0</v>
      </c>
      <c r="H234" s="63">
        <v>0</v>
      </c>
      <c r="I234" s="63">
        <v>0</v>
      </c>
      <c r="J234" s="63">
        <v>0</v>
      </c>
      <c r="K234" s="63">
        <v>0</v>
      </c>
      <c r="L234" s="62">
        <v>0</v>
      </c>
      <c r="M234" s="62">
        <v>0</v>
      </c>
      <c r="N234" s="62">
        <v>0</v>
      </c>
      <c r="O234" s="62">
        <v>0</v>
      </c>
    </row>
    <row r="235" spans="1:15" s="60" customFormat="1" x14ac:dyDescent="0.25">
      <c r="A235" s="131"/>
      <c r="B235" s="120"/>
      <c r="C235" s="110" t="s">
        <v>12</v>
      </c>
      <c r="D235" s="58">
        <f t="shared" ref="D235:D240" si="68">E235+F235+G235+H235+I235+J235+K235+L235+M235+N235+O235</f>
        <v>6716.1360000000004</v>
      </c>
      <c r="E235" s="63">
        <f>'ПРИЛОЖ 2'!I72</f>
        <v>0</v>
      </c>
      <c r="F235" s="63">
        <f>'ПРИЛОЖ 2'!J72</f>
        <v>0</v>
      </c>
      <c r="G235" s="63">
        <v>500</v>
      </c>
      <c r="H235" s="63">
        <f>'ПРИЛОЖ 2'!L62</f>
        <v>301</v>
      </c>
      <c r="I235" s="63">
        <f>'ПРИЛОЖ 2'!M62</f>
        <v>609.28800000000001</v>
      </c>
      <c r="J235" s="63">
        <f>'ПРИЛОЖ 2'!N62</f>
        <v>835.84799999999996</v>
      </c>
      <c r="K235" s="63">
        <f>'ПРИЛОЖ 2'!O62</f>
        <v>870</v>
      </c>
      <c r="L235" s="62">
        <f>'ПРИЛОЖ 2'!P62</f>
        <v>900</v>
      </c>
      <c r="M235" s="62">
        <f>'ПРИЛОЖ 2'!Q62</f>
        <v>900</v>
      </c>
      <c r="N235" s="62">
        <f>'ПРИЛОЖ 2'!R62</f>
        <v>900</v>
      </c>
      <c r="O235" s="62">
        <f>'ПРИЛОЖ 2'!S62</f>
        <v>900</v>
      </c>
    </row>
    <row r="236" spans="1:15" s="60" customFormat="1" ht="15" customHeight="1" x14ac:dyDescent="0.25">
      <c r="A236" s="131"/>
      <c r="B236" s="120"/>
      <c r="C236" s="110" t="s">
        <v>11</v>
      </c>
      <c r="D236" s="58">
        <f t="shared" si="68"/>
        <v>0</v>
      </c>
      <c r="E236" s="61">
        <v>0</v>
      </c>
      <c r="F236" s="61">
        <v>0</v>
      </c>
      <c r="G236" s="61">
        <v>0</v>
      </c>
      <c r="H236" s="61">
        <v>0</v>
      </c>
      <c r="I236" s="61">
        <v>0</v>
      </c>
      <c r="J236" s="61">
        <v>0</v>
      </c>
      <c r="K236" s="61">
        <v>0</v>
      </c>
      <c r="L236" s="62">
        <v>0</v>
      </c>
      <c r="M236" s="62">
        <v>0</v>
      </c>
      <c r="N236" s="62">
        <v>0</v>
      </c>
      <c r="O236" s="62">
        <v>0</v>
      </c>
    </row>
    <row r="237" spans="1:15" x14ac:dyDescent="0.25">
      <c r="A237" s="130" t="s">
        <v>182</v>
      </c>
      <c r="B237" s="125" t="s">
        <v>179</v>
      </c>
      <c r="C237" s="39" t="s">
        <v>2</v>
      </c>
      <c r="D237" s="10">
        <f t="shared" si="68"/>
        <v>8.0000000000000004E-4</v>
      </c>
      <c r="E237" s="10">
        <f t="shared" ref="E237:O237" si="69">SUM(E238:E241)</f>
        <v>0</v>
      </c>
      <c r="F237" s="10">
        <f t="shared" si="69"/>
        <v>0</v>
      </c>
      <c r="G237" s="10">
        <f t="shared" si="69"/>
        <v>0</v>
      </c>
      <c r="H237" s="10">
        <f t="shared" si="69"/>
        <v>0</v>
      </c>
      <c r="I237" s="10">
        <f t="shared" si="69"/>
        <v>0</v>
      </c>
      <c r="J237" s="25">
        <f t="shared" si="69"/>
        <v>8.0000000000000004E-4</v>
      </c>
      <c r="K237" s="10">
        <f t="shared" si="69"/>
        <v>0</v>
      </c>
      <c r="L237" s="56">
        <f t="shared" si="69"/>
        <v>0</v>
      </c>
      <c r="M237" s="54">
        <f t="shared" si="69"/>
        <v>0</v>
      </c>
      <c r="N237" s="54">
        <f t="shared" si="69"/>
        <v>0</v>
      </c>
      <c r="O237" s="54">
        <f t="shared" si="69"/>
        <v>0</v>
      </c>
    </row>
    <row r="238" spans="1:15" x14ac:dyDescent="0.25">
      <c r="A238" s="130"/>
      <c r="B238" s="125"/>
      <c r="C238" s="109" t="s">
        <v>9</v>
      </c>
      <c r="D238" s="10">
        <f t="shared" si="68"/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26">
        <v>0</v>
      </c>
      <c r="K238" s="12">
        <v>0</v>
      </c>
      <c r="L238" s="57">
        <v>0</v>
      </c>
      <c r="M238" s="55">
        <v>0</v>
      </c>
      <c r="N238" s="55">
        <v>0</v>
      </c>
      <c r="O238" s="55">
        <v>0</v>
      </c>
    </row>
    <row r="239" spans="1:15" x14ac:dyDescent="0.25">
      <c r="A239" s="130"/>
      <c r="B239" s="125"/>
      <c r="C239" s="109" t="s">
        <v>10</v>
      </c>
      <c r="D239" s="10">
        <f t="shared" si="68"/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26">
        <v>0</v>
      </c>
      <c r="K239" s="12">
        <v>0</v>
      </c>
      <c r="L239" s="57">
        <v>0</v>
      </c>
      <c r="M239" s="55">
        <v>0</v>
      </c>
      <c r="N239" s="55">
        <v>0</v>
      </c>
      <c r="O239" s="55">
        <v>0</v>
      </c>
    </row>
    <row r="240" spans="1:15" x14ac:dyDescent="0.25">
      <c r="A240" s="130"/>
      <c r="B240" s="125"/>
      <c r="C240" s="109" t="s">
        <v>12</v>
      </c>
      <c r="D240" s="10">
        <f t="shared" si="68"/>
        <v>8.0000000000000004E-4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26">
        <f>'ПРИЛОЖ 2'!N63</f>
        <v>8.0000000000000004E-4</v>
      </c>
      <c r="K240" s="12">
        <v>0</v>
      </c>
      <c r="L240" s="57">
        <v>0</v>
      </c>
      <c r="M240" s="55">
        <v>0</v>
      </c>
      <c r="N240" s="55">
        <v>0</v>
      </c>
      <c r="O240" s="55">
        <v>0</v>
      </c>
    </row>
    <row r="241" spans="1:15" ht="37.15" customHeight="1" x14ac:dyDescent="0.25">
      <c r="A241" s="130"/>
      <c r="B241" s="125"/>
      <c r="C241" s="109" t="s">
        <v>11</v>
      </c>
      <c r="D241" s="10">
        <f>E241+F241+G241+H241+I241+J241</f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26">
        <v>0</v>
      </c>
      <c r="K241" s="12">
        <v>0</v>
      </c>
      <c r="L241" s="57">
        <v>0</v>
      </c>
      <c r="M241" s="55">
        <v>0</v>
      </c>
      <c r="N241" s="55">
        <v>0</v>
      </c>
      <c r="O241" s="55">
        <v>0</v>
      </c>
    </row>
  </sheetData>
  <mergeCells count="99">
    <mergeCell ref="J1:O1"/>
    <mergeCell ref="D5:O5"/>
    <mergeCell ref="C5:C6"/>
    <mergeCell ref="A24:A28"/>
    <mergeCell ref="B19:B23"/>
    <mergeCell ref="A2:O2"/>
    <mergeCell ref="A3:O3"/>
    <mergeCell ref="B13:B17"/>
    <mergeCell ref="A19:A23"/>
    <mergeCell ref="A13:A17"/>
    <mergeCell ref="B211:B215"/>
    <mergeCell ref="A216:A220"/>
    <mergeCell ref="B216:B220"/>
    <mergeCell ref="B180:B184"/>
    <mergeCell ref="A185:A189"/>
    <mergeCell ref="B185:B189"/>
    <mergeCell ref="A206:A210"/>
    <mergeCell ref="B206:B210"/>
    <mergeCell ref="A211:A215"/>
    <mergeCell ref="B201:B205"/>
    <mergeCell ref="A180:A184"/>
    <mergeCell ref="A201:A205"/>
    <mergeCell ref="A196:A200"/>
    <mergeCell ref="A191:A195"/>
    <mergeCell ref="B191:B195"/>
    <mergeCell ref="B196:B200"/>
    <mergeCell ref="B232:B236"/>
    <mergeCell ref="A227:A231"/>
    <mergeCell ref="B227:B231"/>
    <mergeCell ref="A222:A226"/>
    <mergeCell ref="B222:B226"/>
    <mergeCell ref="B134:B138"/>
    <mergeCell ref="A139:A143"/>
    <mergeCell ref="B114:B118"/>
    <mergeCell ref="B119:B123"/>
    <mergeCell ref="A124:A128"/>
    <mergeCell ref="B124:B128"/>
    <mergeCell ref="B139:B143"/>
    <mergeCell ref="A129:A133"/>
    <mergeCell ref="B129:B133"/>
    <mergeCell ref="A134:A138"/>
    <mergeCell ref="B170:B174"/>
    <mergeCell ref="A175:A179"/>
    <mergeCell ref="B175:B179"/>
    <mergeCell ref="B160:B164"/>
    <mergeCell ref="A170:A174"/>
    <mergeCell ref="A160:A164"/>
    <mergeCell ref="A165:A169"/>
    <mergeCell ref="B165:B169"/>
    <mergeCell ref="B64:B68"/>
    <mergeCell ref="B84:B88"/>
    <mergeCell ref="B79:B83"/>
    <mergeCell ref="A49:A53"/>
    <mergeCell ref="A74:A78"/>
    <mergeCell ref="B74:B78"/>
    <mergeCell ref="B49:B53"/>
    <mergeCell ref="A79:A83"/>
    <mergeCell ref="A69:A73"/>
    <mergeCell ref="A54:A58"/>
    <mergeCell ref="A39:A43"/>
    <mergeCell ref="A59:A63"/>
    <mergeCell ref="A44:A48"/>
    <mergeCell ref="A64:A68"/>
    <mergeCell ref="A237:A241"/>
    <mergeCell ref="A154:A158"/>
    <mergeCell ref="A119:A123"/>
    <mergeCell ref="A232:A236"/>
    <mergeCell ref="B237:B241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B154:B15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64" fitToHeight="0" orientation="landscape" r:id="rId1"/>
  <rowBreaks count="5" manualBreakCount="5">
    <brk id="43" max="14" man="1"/>
    <brk id="88" max="14" man="1"/>
    <brk id="133" max="14" man="1"/>
    <brk id="164" max="14" man="1"/>
    <brk id="21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zoomScale="95" zoomScaleNormal="95" zoomScaleSheetLayoutView="90" workbookViewId="0">
      <pane xSplit="7" ySplit="5" topLeftCell="L24" activePane="bottomRight" state="frozen"/>
      <selection pane="topRight" activeCell="H1" sqref="H1"/>
      <selection pane="bottomLeft" activeCell="A8" sqref="A8"/>
      <selection pane="bottomRight" activeCell="L1" sqref="L1:S1"/>
    </sheetView>
  </sheetViews>
  <sheetFormatPr defaultRowHeight="15" x14ac:dyDescent="0.25"/>
  <cols>
    <col min="1" max="1" width="6.42578125" style="43" customWidth="1"/>
    <col min="2" max="2" width="35.42578125" style="42" customWidth="1"/>
    <col min="3" max="3" width="29.7109375" style="42" customWidth="1"/>
    <col min="4" max="4" width="8" style="43" customWidth="1"/>
    <col min="5" max="5" width="6.7109375" style="42" customWidth="1"/>
    <col min="6" max="6" width="15.42578125" style="44" customWidth="1"/>
    <col min="7" max="7" width="5.7109375" style="42" hidden="1" customWidth="1"/>
    <col min="8" max="8" width="13" style="45" bestFit="1" customWidth="1"/>
    <col min="9" max="9" width="10.28515625" style="42" customWidth="1"/>
    <col min="10" max="11" width="11.42578125" style="42" customWidth="1"/>
    <col min="12" max="12" width="10.28515625" style="42" customWidth="1"/>
    <col min="13" max="15" width="11.42578125" style="42" customWidth="1"/>
    <col min="16" max="16" width="12.42578125" style="102" customWidth="1"/>
    <col min="17" max="19" width="14.85546875" style="102" customWidth="1"/>
    <col min="20" max="20" width="11.42578125" customWidth="1"/>
    <col min="23" max="23" width="13.140625" customWidth="1"/>
  </cols>
  <sheetData>
    <row r="1" spans="1:23" ht="51.7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139" t="s">
        <v>229</v>
      </c>
      <c r="M1" s="139"/>
      <c r="N1" s="139"/>
      <c r="O1" s="139"/>
      <c r="P1" s="139"/>
      <c r="Q1" s="139"/>
      <c r="R1" s="139"/>
      <c r="S1" s="139"/>
    </row>
    <row r="2" spans="1:23" ht="20.100000000000001" customHeight="1" x14ac:dyDescent="0.25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</row>
    <row r="3" spans="1:23" ht="15.75" x14ac:dyDescent="0.25">
      <c r="A3" s="5"/>
      <c r="T3" s="19"/>
    </row>
    <row r="4" spans="1:23" ht="34.35" customHeight="1" x14ac:dyDescent="0.25">
      <c r="A4" s="129" t="s">
        <v>19</v>
      </c>
      <c r="B4" s="126" t="s">
        <v>205</v>
      </c>
      <c r="C4" s="126" t="s">
        <v>20</v>
      </c>
      <c r="D4" s="153" t="s">
        <v>21</v>
      </c>
      <c r="E4" s="154"/>
      <c r="F4" s="154"/>
      <c r="G4" s="155"/>
      <c r="H4" s="126" t="s">
        <v>200</v>
      </c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</row>
    <row r="5" spans="1:23" ht="42.2" customHeight="1" x14ac:dyDescent="0.25">
      <c r="A5" s="129"/>
      <c r="B5" s="126"/>
      <c r="C5" s="126"/>
      <c r="D5" s="17" t="s">
        <v>22</v>
      </c>
      <c r="E5" s="18" t="s">
        <v>23</v>
      </c>
      <c r="F5" s="13" t="s">
        <v>50</v>
      </c>
      <c r="G5" s="18" t="s">
        <v>24</v>
      </c>
      <c r="H5" s="7" t="s">
        <v>2</v>
      </c>
      <c r="I5" s="18" t="s">
        <v>3</v>
      </c>
      <c r="J5" s="18" t="s">
        <v>4</v>
      </c>
      <c r="K5" s="18" t="s">
        <v>5</v>
      </c>
      <c r="L5" s="18" t="s">
        <v>6</v>
      </c>
      <c r="M5" s="18" t="s">
        <v>7</v>
      </c>
      <c r="N5" s="18" t="s">
        <v>8</v>
      </c>
      <c r="O5" s="18" t="s">
        <v>120</v>
      </c>
      <c r="P5" s="99" t="s">
        <v>121</v>
      </c>
      <c r="Q5" s="99" t="s">
        <v>122</v>
      </c>
      <c r="R5" s="99" t="s">
        <v>123</v>
      </c>
      <c r="S5" s="99" t="s">
        <v>124</v>
      </c>
      <c r="W5" s="97"/>
    </row>
    <row r="6" spans="1:23" s="14" customFormat="1" x14ac:dyDescent="0.25">
      <c r="A6" s="159" t="s">
        <v>29</v>
      </c>
      <c r="B6" s="162" t="s">
        <v>178</v>
      </c>
      <c r="C6" s="66" t="s">
        <v>42</v>
      </c>
      <c r="D6" s="67"/>
      <c r="E6" s="67" t="s">
        <v>25</v>
      </c>
      <c r="F6" s="66" t="s">
        <v>99</v>
      </c>
      <c r="G6" s="68"/>
      <c r="H6" s="69">
        <f>I6+J6+K6+L6+M6+N6+O6+P6+Q6+R6+S6</f>
        <v>2733595.2213599999</v>
      </c>
      <c r="I6" s="69">
        <f>SUM(I7:I13)</f>
        <v>50725.844999999994</v>
      </c>
      <c r="J6" s="69">
        <f t="shared" ref="J6:S6" si="0">SUM(J7:J13)</f>
        <v>104611.352</v>
      </c>
      <c r="K6" s="69">
        <f t="shared" si="0"/>
        <v>117316.641</v>
      </c>
      <c r="L6" s="69">
        <f t="shared" si="0"/>
        <v>98474.328999999983</v>
      </c>
      <c r="M6" s="69">
        <f>SUM(M7:M13)</f>
        <v>360164.36654999998</v>
      </c>
      <c r="N6" s="69">
        <f>SUM(N7:N13)</f>
        <v>706674.73380000005</v>
      </c>
      <c r="O6" s="69">
        <f>SUM(O7:O13)</f>
        <v>542148.56810000003</v>
      </c>
      <c r="P6" s="103">
        <f>SUM(P7:P13)</f>
        <v>359803.68566999998</v>
      </c>
      <c r="Q6" s="103">
        <f t="shared" si="0"/>
        <v>180781.33600000001</v>
      </c>
      <c r="R6" s="103">
        <f t="shared" si="0"/>
        <v>118697.18212</v>
      </c>
      <c r="S6" s="103">
        <f t="shared" si="0"/>
        <v>94197.182119999998</v>
      </c>
    </row>
    <row r="7" spans="1:23" s="14" customFormat="1" ht="9.75" customHeight="1" x14ac:dyDescent="0.25">
      <c r="A7" s="160"/>
      <c r="B7" s="163"/>
      <c r="C7" s="156" t="s">
        <v>79</v>
      </c>
      <c r="D7" s="146" t="s">
        <v>51</v>
      </c>
      <c r="E7" s="146" t="s">
        <v>25</v>
      </c>
      <c r="F7" s="144" t="s">
        <v>100</v>
      </c>
      <c r="G7" s="145"/>
      <c r="H7" s="149">
        <f>I7+J7+K7+L7+M7+N7+O7+P7+Q7+R7+S7</f>
        <v>2605931.9325600001</v>
      </c>
      <c r="I7" s="147">
        <f>SUM(I14)</f>
        <v>46560.282999999996</v>
      </c>
      <c r="J7" s="147">
        <f>SUM(J14)</f>
        <v>103323.091</v>
      </c>
      <c r="K7" s="147">
        <f>SUM(K14)</f>
        <v>116816.641</v>
      </c>
      <c r="L7" s="147">
        <f t="shared" ref="L7:N7" si="1">L14</f>
        <v>88764.217999999979</v>
      </c>
      <c r="M7" s="147">
        <f t="shared" si="1"/>
        <v>281463.69354999997</v>
      </c>
      <c r="N7" s="147">
        <f t="shared" si="1"/>
        <v>677846.05200000003</v>
      </c>
      <c r="O7" s="147">
        <f>O14</f>
        <v>541278.56810000003</v>
      </c>
      <c r="P7" s="152">
        <f t="shared" ref="P7:S7" si="2">P14</f>
        <v>358903.68566999998</v>
      </c>
      <c r="Q7" s="152">
        <f t="shared" si="2"/>
        <v>179881.33600000001</v>
      </c>
      <c r="R7" s="152">
        <f t="shared" si="2"/>
        <v>117797.18212</v>
      </c>
      <c r="S7" s="152">
        <f t="shared" si="2"/>
        <v>93297.182119999998</v>
      </c>
    </row>
    <row r="8" spans="1:23" s="14" customFormat="1" ht="13.5" customHeight="1" x14ac:dyDescent="0.25">
      <c r="A8" s="160"/>
      <c r="B8" s="163"/>
      <c r="C8" s="157"/>
      <c r="D8" s="146"/>
      <c r="E8" s="146"/>
      <c r="F8" s="144"/>
      <c r="G8" s="145"/>
      <c r="H8" s="150"/>
      <c r="I8" s="147"/>
      <c r="J8" s="147"/>
      <c r="K8" s="147"/>
      <c r="L8" s="147"/>
      <c r="M8" s="147"/>
      <c r="N8" s="147"/>
      <c r="O8" s="147"/>
      <c r="P8" s="152"/>
      <c r="Q8" s="152"/>
      <c r="R8" s="152"/>
      <c r="S8" s="152"/>
    </row>
    <row r="9" spans="1:23" s="14" customFormat="1" ht="4.5" customHeight="1" x14ac:dyDescent="0.25">
      <c r="A9" s="160"/>
      <c r="B9" s="163"/>
      <c r="C9" s="157"/>
      <c r="D9" s="146"/>
      <c r="E9" s="146"/>
      <c r="F9" s="144"/>
      <c r="G9" s="145"/>
      <c r="H9" s="151"/>
      <c r="I9" s="147"/>
      <c r="J9" s="147"/>
      <c r="K9" s="147"/>
      <c r="L9" s="147"/>
      <c r="M9" s="147"/>
      <c r="N9" s="147"/>
      <c r="O9" s="147"/>
      <c r="P9" s="152"/>
      <c r="Q9" s="152"/>
      <c r="R9" s="152"/>
      <c r="S9" s="152"/>
    </row>
    <row r="10" spans="1:23" s="14" customFormat="1" x14ac:dyDescent="0.25">
      <c r="A10" s="160"/>
      <c r="B10" s="163"/>
      <c r="C10" s="158"/>
      <c r="D10" s="67" t="s">
        <v>51</v>
      </c>
      <c r="E10" s="67" t="s">
        <v>25</v>
      </c>
      <c r="F10" s="70" t="s">
        <v>101</v>
      </c>
      <c r="G10" s="68"/>
      <c r="H10" s="69">
        <f>I10+J10+K10+L10+M10+N10+O10+P10+Q10+R10+S10</f>
        <v>115636.03</v>
      </c>
      <c r="I10" s="71">
        <v>0</v>
      </c>
      <c r="J10" s="71">
        <f>SUM(J61)</f>
        <v>142.70099999999999</v>
      </c>
      <c r="K10" s="71">
        <f>K56</f>
        <v>0</v>
      </c>
      <c r="L10" s="71">
        <f t="shared" ref="L10:R10" si="3">L56</f>
        <v>9409.1110000000008</v>
      </c>
      <c r="M10" s="71">
        <f>M56+M58</f>
        <v>78091.384999999995</v>
      </c>
      <c r="N10" s="71">
        <f>N52</f>
        <v>27992.832999999999</v>
      </c>
      <c r="O10" s="71">
        <f t="shared" si="3"/>
        <v>0</v>
      </c>
      <c r="P10" s="104">
        <f t="shared" si="3"/>
        <v>0</v>
      </c>
      <c r="Q10" s="104">
        <f t="shared" si="3"/>
        <v>0</v>
      </c>
      <c r="R10" s="104">
        <f t="shared" si="3"/>
        <v>0</v>
      </c>
      <c r="S10" s="104">
        <f>S56</f>
        <v>0</v>
      </c>
    </row>
    <row r="11" spans="1:23" s="14" customFormat="1" ht="21" customHeight="1" x14ac:dyDescent="0.25">
      <c r="A11" s="160"/>
      <c r="B11" s="163"/>
      <c r="C11" s="72" t="s">
        <v>84</v>
      </c>
      <c r="D11" s="67" t="s">
        <v>82</v>
      </c>
      <c r="E11" s="67"/>
      <c r="F11" s="66" t="s">
        <v>97</v>
      </c>
      <c r="G11" s="68"/>
      <c r="H11" s="69">
        <f>I11+J11+K11+L11+M11+N11+O11+P11+Q11+R11+S11</f>
        <v>6716.1368000000002</v>
      </c>
      <c r="I11" s="71">
        <v>0</v>
      </c>
      <c r="J11" s="71">
        <v>0</v>
      </c>
      <c r="K11" s="71">
        <f>K62</f>
        <v>500</v>
      </c>
      <c r="L11" s="71">
        <f>L62</f>
        <v>301</v>
      </c>
      <c r="M11" s="71">
        <f>M62</f>
        <v>609.28800000000001</v>
      </c>
      <c r="N11" s="71">
        <f>N62+N63</f>
        <v>835.84879999999998</v>
      </c>
      <c r="O11" s="71">
        <f>O62</f>
        <v>870</v>
      </c>
      <c r="P11" s="104">
        <f>P62</f>
        <v>900</v>
      </c>
      <c r="Q11" s="104">
        <f>Q62</f>
        <v>900</v>
      </c>
      <c r="R11" s="104">
        <f>R62</f>
        <v>900</v>
      </c>
      <c r="S11" s="104">
        <f>S62</f>
        <v>900</v>
      </c>
    </row>
    <row r="12" spans="1:23" s="14" customFormat="1" x14ac:dyDescent="0.25">
      <c r="A12" s="160"/>
      <c r="B12" s="163"/>
      <c r="C12" s="156" t="s">
        <v>80</v>
      </c>
      <c r="D12" s="67" t="s">
        <v>54</v>
      </c>
      <c r="E12" s="67" t="s">
        <v>25</v>
      </c>
      <c r="F12" s="66" t="s">
        <v>100</v>
      </c>
      <c r="G12" s="68"/>
      <c r="H12" s="69">
        <f>I12+J12+K12+L12+M12+N12+O12+P12+Q12+R12+S12</f>
        <v>0</v>
      </c>
      <c r="I12" s="71">
        <f>SUM(I31)</f>
        <v>0</v>
      </c>
      <c r="J12" s="71">
        <f>SUM(J31)-J9</f>
        <v>0</v>
      </c>
      <c r="K12" s="71">
        <v>0</v>
      </c>
      <c r="L12" s="71">
        <f t="shared" ref="L12:S12" si="4">L28</f>
        <v>0</v>
      </c>
      <c r="M12" s="71">
        <f t="shared" si="4"/>
        <v>0</v>
      </c>
      <c r="N12" s="71">
        <f t="shared" si="4"/>
        <v>0</v>
      </c>
      <c r="O12" s="71">
        <f t="shared" si="4"/>
        <v>0</v>
      </c>
      <c r="P12" s="104">
        <f t="shared" si="4"/>
        <v>0</v>
      </c>
      <c r="Q12" s="104">
        <f t="shared" si="4"/>
        <v>0</v>
      </c>
      <c r="R12" s="104">
        <f t="shared" si="4"/>
        <v>0</v>
      </c>
      <c r="S12" s="104">
        <f t="shared" si="4"/>
        <v>0</v>
      </c>
    </row>
    <row r="13" spans="1:23" s="14" customFormat="1" ht="21.75" customHeight="1" x14ac:dyDescent="0.25">
      <c r="A13" s="161"/>
      <c r="B13" s="164"/>
      <c r="C13" s="158"/>
      <c r="D13" s="67" t="s">
        <v>54</v>
      </c>
      <c r="E13" s="67" t="s">
        <v>25</v>
      </c>
      <c r="F13" s="66" t="s">
        <v>97</v>
      </c>
      <c r="G13" s="68"/>
      <c r="H13" s="69">
        <f>I13+J13+K13+L13+M13+N13+O13+P13+Q13+R13+S13</f>
        <v>5311.1219999999994</v>
      </c>
      <c r="I13" s="71">
        <f t="shared" ref="I13:S13" si="5">I53+I54+I55+I60</f>
        <v>4165.5619999999999</v>
      </c>
      <c r="J13" s="71">
        <f t="shared" si="5"/>
        <v>1145.56</v>
      </c>
      <c r="K13" s="71">
        <f t="shared" si="5"/>
        <v>0</v>
      </c>
      <c r="L13" s="71">
        <f t="shared" si="5"/>
        <v>0</v>
      </c>
      <c r="M13" s="71">
        <f t="shared" si="5"/>
        <v>0</v>
      </c>
      <c r="N13" s="71">
        <f t="shared" si="5"/>
        <v>0</v>
      </c>
      <c r="O13" s="71">
        <f t="shared" si="5"/>
        <v>0</v>
      </c>
      <c r="P13" s="104">
        <f t="shared" si="5"/>
        <v>0</v>
      </c>
      <c r="Q13" s="104">
        <f t="shared" si="5"/>
        <v>0</v>
      </c>
      <c r="R13" s="104">
        <f t="shared" si="5"/>
        <v>0</v>
      </c>
      <c r="S13" s="104">
        <f t="shared" si="5"/>
        <v>0</v>
      </c>
    </row>
    <row r="14" spans="1:23" s="14" customFormat="1" x14ac:dyDescent="0.25">
      <c r="A14" s="143">
        <v>1</v>
      </c>
      <c r="B14" s="144" t="s">
        <v>26</v>
      </c>
      <c r="C14" s="145" t="s">
        <v>36</v>
      </c>
      <c r="D14" s="146" t="s">
        <v>51</v>
      </c>
      <c r="E14" s="146" t="s">
        <v>55</v>
      </c>
      <c r="F14" s="144" t="s">
        <v>100</v>
      </c>
      <c r="G14" s="145"/>
      <c r="H14" s="149">
        <f>I14+J14+K14+L14+M14+N14+O14+P14+Q14+R14+S14</f>
        <v>2605931.9325600001</v>
      </c>
      <c r="I14" s="147">
        <f>I17</f>
        <v>46560.282999999996</v>
      </c>
      <c r="J14" s="147">
        <f>J17</f>
        <v>103323.091</v>
      </c>
      <c r="K14" s="147">
        <f>K17</f>
        <v>116816.641</v>
      </c>
      <c r="L14" s="147">
        <f t="shared" ref="L14:S14" si="6">L17+L45</f>
        <v>88764.217999999979</v>
      </c>
      <c r="M14" s="147">
        <f t="shared" si="6"/>
        <v>281463.69354999997</v>
      </c>
      <c r="N14" s="147">
        <f t="shared" si="6"/>
        <v>677846.05200000003</v>
      </c>
      <c r="O14" s="147">
        <f>O17+O45</f>
        <v>541278.56810000003</v>
      </c>
      <c r="P14" s="152">
        <f t="shared" si="6"/>
        <v>358903.68566999998</v>
      </c>
      <c r="Q14" s="152">
        <f t="shared" si="6"/>
        <v>179881.33600000001</v>
      </c>
      <c r="R14" s="152">
        <f t="shared" si="6"/>
        <v>117797.18212</v>
      </c>
      <c r="S14" s="152">
        <f t="shared" si="6"/>
        <v>93297.182119999998</v>
      </c>
    </row>
    <row r="15" spans="1:23" s="14" customFormat="1" x14ac:dyDescent="0.25">
      <c r="A15" s="143"/>
      <c r="B15" s="144"/>
      <c r="C15" s="145"/>
      <c r="D15" s="146"/>
      <c r="E15" s="146"/>
      <c r="F15" s="144"/>
      <c r="G15" s="145"/>
      <c r="H15" s="150"/>
      <c r="I15" s="147"/>
      <c r="J15" s="147"/>
      <c r="K15" s="147"/>
      <c r="L15" s="147"/>
      <c r="M15" s="147"/>
      <c r="N15" s="147"/>
      <c r="O15" s="147"/>
      <c r="P15" s="152"/>
      <c r="Q15" s="152"/>
      <c r="R15" s="152"/>
      <c r="S15" s="152"/>
    </row>
    <row r="16" spans="1:23" s="14" customFormat="1" ht="5.25" customHeight="1" x14ac:dyDescent="0.25">
      <c r="A16" s="143"/>
      <c r="B16" s="144"/>
      <c r="C16" s="145"/>
      <c r="D16" s="146"/>
      <c r="E16" s="146"/>
      <c r="F16" s="144"/>
      <c r="G16" s="145"/>
      <c r="H16" s="151"/>
      <c r="I16" s="147"/>
      <c r="J16" s="147"/>
      <c r="K16" s="147"/>
      <c r="L16" s="147"/>
      <c r="M16" s="147"/>
      <c r="N16" s="147"/>
      <c r="O16" s="147"/>
      <c r="P16" s="152"/>
      <c r="Q16" s="152"/>
      <c r="R16" s="152"/>
      <c r="S16" s="152"/>
    </row>
    <row r="17" spans="1:19" s="14" customFormat="1" ht="59.25" customHeight="1" x14ac:dyDescent="0.25">
      <c r="A17" s="67" t="s">
        <v>13</v>
      </c>
      <c r="B17" s="66" t="s">
        <v>70</v>
      </c>
      <c r="C17" s="68" t="s">
        <v>36</v>
      </c>
      <c r="D17" s="67" t="s">
        <v>51</v>
      </c>
      <c r="E17" s="67" t="s">
        <v>55</v>
      </c>
      <c r="F17" s="66" t="s">
        <v>102</v>
      </c>
      <c r="G17" s="68"/>
      <c r="H17" s="69">
        <f>I17+J17+K17+L17+M17+N17+O17+P17+Q17+R17+S17</f>
        <v>2459770.6794600002</v>
      </c>
      <c r="I17" s="69">
        <f>I18+I19+I20+I22+I23+I24+I25+I26+I27</f>
        <v>46560.282999999996</v>
      </c>
      <c r="J17" s="69">
        <f>J18+J19+J20+J22+J23+J24+J25+J26+J27</f>
        <v>103323.091</v>
      </c>
      <c r="K17" s="69">
        <f>K18+K19+K20+K22+K23+K24+K25+K26+K27+K21+K30</f>
        <v>116816.641</v>
      </c>
      <c r="L17" s="69">
        <f>L18+L19+L20+L22+L23+L24+L25+L26+L27+L21+L30+L31+L29+L28+L32+L33</f>
        <v>88668.217999999979</v>
      </c>
      <c r="M17" s="69">
        <f>M18+M19+M20+M22+M23+M24+M25+M26+M27+M21+M30+M31+M29+M28+M32+M33+M34+M35+M36+M37</f>
        <v>276212.69354999997</v>
      </c>
      <c r="N17" s="69">
        <f>SUM(N18:N39)</f>
        <v>589503.07700000005</v>
      </c>
      <c r="O17" s="69">
        <f>SUM(O18:O43)</f>
        <v>488807.29000000004</v>
      </c>
      <c r="P17" s="103">
        <f>SUM(P18:P44)</f>
        <v>358903.68566999998</v>
      </c>
      <c r="Q17" s="103">
        <f t="shared" ref="Q17:S17" si="7">SUM(Q18:Q44)</f>
        <v>179881.33600000001</v>
      </c>
      <c r="R17" s="103">
        <f t="shared" si="7"/>
        <v>117797.18212</v>
      </c>
      <c r="S17" s="103">
        <f t="shared" si="7"/>
        <v>93297.182119999998</v>
      </c>
    </row>
    <row r="18" spans="1:19" s="60" customFormat="1" ht="43.5" customHeight="1" x14ac:dyDescent="0.25">
      <c r="A18" s="73" t="s">
        <v>39</v>
      </c>
      <c r="B18" s="74" t="s">
        <v>41</v>
      </c>
      <c r="C18" s="75" t="s">
        <v>36</v>
      </c>
      <c r="D18" s="73" t="s">
        <v>51</v>
      </c>
      <c r="E18" s="73" t="s">
        <v>55</v>
      </c>
      <c r="F18" s="4" t="s">
        <v>90</v>
      </c>
      <c r="G18" s="75"/>
      <c r="H18" s="76">
        <f>I18+J18+K18+L18+M18+N18+O18+P18+Q18+R18+S18</f>
        <v>953229.72742999997</v>
      </c>
      <c r="I18" s="77">
        <v>30329.116999999998</v>
      </c>
      <c r="J18" s="77">
        <v>39850</v>
      </c>
      <c r="K18" s="78">
        <v>33364.447999999997</v>
      </c>
      <c r="L18" s="77">
        <v>35701.620999999999</v>
      </c>
      <c r="M18" s="77">
        <v>85599</v>
      </c>
      <c r="N18" s="77">
        <v>125400.882</v>
      </c>
      <c r="O18" s="50">
        <v>147680.97700000001</v>
      </c>
      <c r="P18" s="105">
        <v>145204.47589999999</v>
      </c>
      <c r="Q18" s="105">
        <v>110099.20653</v>
      </c>
      <c r="R18" s="105">
        <v>110000</v>
      </c>
      <c r="S18" s="105">
        <v>90000</v>
      </c>
    </row>
    <row r="19" spans="1:19" s="60" customFormat="1" ht="36" customHeight="1" x14ac:dyDescent="0.25">
      <c r="A19" s="73" t="s">
        <v>40</v>
      </c>
      <c r="B19" s="74" t="s">
        <v>27</v>
      </c>
      <c r="C19" s="75" t="s">
        <v>36</v>
      </c>
      <c r="D19" s="73" t="s">
        <v>51</v>
      </c>
      <c r="E19" s="73" t="s">
        <v>55</v>
      </c>
      <c r="F19" s="4" t="s">
        <v>91</v>
      </c>
      <c r="G19" s="75"/>
      <c r="H19" s="76">
        <f t="shared" ref="H19:H32" si="8">I19+J19+K19+L19+M19+N19+O19+P19+Q19+R19+S19</f>
        <v>56059.780000000006</v>
      </c>
      <c r="I19" s="77">
        <v>695.19399999999996</v>
      </c>
      <c r="J19" s="77">
        <v>750</v>
      </c>
      <c r="K19" s="78">
        <v>310.553</v>
      </c>
      <c r="L19" s="77">
        <v>459.25099999999998</v>
      </c>
      <c r="M19" s="77">
        <v>12611.722</v>
      </c>
      <c r="N19" s="77">
        <v>24591.351999999999</v>
      </c>
      <c r="O19" s="50">
        <v>8149.2280000000001</v>
      </c>
      <c r="P19" s="105">
        <v>2492.48</v>
      </c>
      <c r="Q19" s="105">
        <v>3000</v>
      </c>
      <c r="R19" s="105">
        <v>3000</v>
      </c>
      <c r="S19" s="105">
        <v>0</v>
      </c>
    </row>
    <row r="20" spans="1:19" s="116" customFormat="1" ht="58.5" customHeight="1" x14ac:dyDescent="0.25">
      <c r="A20" s="73" t="s">
        <v>63</v>
      </c>
      <c r="B20" s="74" t="s">
        <v>56</v>
      </c>
      <c r="C20" s="75" t="s">
        <v>170</v>
      </c>
      <c r="D20" s="79" t="s">
        <v>51</v>
      </c>
      <c r="E20" s="79" t="s">
        <v>55</v>
      </c>
      <c r="F20" s="74" t="s">
        <v>92</v>
      </c>
      <c r="G20" s="75"/>
      <c r="H20" s="76">
        <f t="shared" si="8"/>
        <v>49977.391949999997</v>
      </c>
      <c r="I20" s="77">
        <v>3835.1329999999998</v>
      </c>
      <c r="J20" s="77">
        <v>4500</v>
      </c>
      <c r="K20" s="78">
        <v>2874.8</v>
      </c>
      <c r="L20" s="77">
        <v>3412.56</v>
      </c>
      <c r="M20" s="77">
        <v>20520.234</v>
      </c>
      <c r="N20" s="77">
        <v>4525.165</v>
      </c>
      <c r="O20" s="50">
        <f>3836.724+142.077</f>
        <v>3978.8010000000004</v>
      </c>
      <c r="P20" s="105">
        <v>2363.2577999999999</v>
      </c>
      <c r="Q20" s="105">
        <v>1373.07691</v>
      </c>
      <c r="R20" s="105">
        <v>1297.1821199999999</v>
      </c>
      <c r="S20" s="105">
        <v>1297.1821199999999</v>
      </c>
    </row>
    <row r="21" spans="1:19" s="60" customFormat="1" ht="45.75" customHeight="1" x14ac:dyDescent="0.25">
      <c r="A21" s="73" t="s">
        <v>62</v>
      </c>
      <c r="B21" s="74" t="s">
        <v>149</v>
      </c>
      <c r="C21" s="75" t="s">
        <v>107</v>
      </c>
      <c r="D21" s="79" t="s">
        <v>51</v>
      </c>
      <c r="E21" s="79" t="s">
        <v>55</v>
      </c>
      <c r="F21" s="4" t="s">
        <v>93</v>
      </c>
      <c r="G21" s="75"/>
      <c r="H21" s="76">
        <f t="shared" si="8"/>
        <v>23652.379679999998</v>
      </c>
      <c r="I21" s="77">
        <v>0</v>
      </c>
      <c r="J21" s="77">
        <v>0</v>
      </c>
      <c r="K21" s="78">
        <v>98.567999999999998</v>
      </c>
      <c r="L21" s="77">
        <v>0</v>
      </c>
      <c r="M21" s="77">
        <v>4018.1750000000002</v>
      </c>
      <c r="N21" s="77">
        <v>9294.7569999999996</v>
      </c>
      <c r="O21" s="50">
        <v>279</v>
      </c>
      <c r="P21" s="105">
        <v>3212.85745</v>
      </c>
      <c r="Q21" s="105">
        <v>1249.02223</v>
      </c>
      <c r="R21" s="105">
        <v>3500</v>
      </c>
      <c r="S21" s="105">
        <v>2000</v>
      </c>
    </row>
    <row r="22" spans="1:19" ht="20.45" customHeight="1" x14ac:dyDescent="0.25">
      <c r="A22" s="1" t="s">
        <v>64</v>
      </c>
      <c r="B22" s="4" t="s">
        <v>14</v>
      </c>
      <c r="C22" s="2" t="s">
        <v>36</v>
      </c>
      <c r="D22" s="1" t="s">
        <v>51</v>
      </c>
      <c r="E22" s="1"/>
      <c r="F22" s="4" t="s">
        <v>25</v>
      </c>
      <c r="G22" s="2"/>
      <c r="H22" s="40">
        <f t="shared" si="8"/>
        <v>0</v>
      </c>
      <c r="I22" s="8">
        <v>0</v>
      </c>
      <c r="J22" s="8">
        <v>0</v>
      </c>
      <c r="K22" s="9">
        <v>0</v>
      </c>
      <c r="L22" s="8">
        <v>0</v>
      </c>
      <c r="M22" s="8">
        <v>0</v>
      </c>
      <c r="N22" s="8">
        <v>0</v>
      </c>
      <c r="O22" s="50">
        <v>0</v>
      </c>
      <c r="P22" s="106">
        <v>0</v>
      </c>
      <c r="Q22" s="106">
        <v>0</v>
      </c>
      <c r="R22" s="106">
        <v>0</v>
      </c>
      <c r="S22" s="106">
        <v>0</v>
      </c>
    </row>
    <row r="23" spans="1:19" ht="32.25" customHeight="1" x14ac:dyDescent="0.25">
      <c r="A23" s="1" t="s">
        <v>65</v>
      </c>
      <c r="B23" s="4" t="s">
        <v>215</v>
      </c>
      <c r="C23" s="2" t="s">
        <v>36</v>
      </c>
      <c r="D23" s="1" t="s">
        <v>51</v>
      </c>
      <c r="E23" s="1"/>
      <c r="F23" s="4" t="s">
        <v>25</v>
      </c>
      <c r="G23" s="2"/>
      <c r="H23" s="40">
        <f t="shared" si="8"/>
        <v>0</v>
      </c>
      <c r="I23" s="8">
        <v>0</v>
      </c>
      <c r="J23" s="8">
        <v>0</v>
      </c>
      <c r="K23" s="9">
        <v>0</v>
      </c>
      <c r="L23" s="8">
        <v>0</v>
      </c>
      <c r="M23" s="8">
        <v>0</v>
      </c>
      <c r="N23" s="8">
        <v>0</v>
      </c>
      <c r="O23" s="50">
        <v>0</v>
      </c>
      <c r="P23" s="106">
        <v>0</v>
      </c>
      <c r="Q23" s="106">
        <v>0</v>
      </c>
      <c r="R23" s="106">
        <v>0</v>
      </c>
      <c r="S23" s="106">
        <v>0</v>
      </c>
    </row>
    <row r="24" spans="1:19" ht="53.25" customHeight="1" x14ac:dyDescent="0.25">
      <c r="A24" s="1" t="s">
        <v>66</v>
      </c>
      <c r="B24" s="4" t="s">
        <v>60</v>
      </c>
      <c r="C24" s="2" t="s">
        <v>36</v>
      </c>
      <c r="D24" s="1" t="s">
        <v>51</v>
      </c>
      <c r="E24" s="1" t="s">
        <v>55</v>
      </c>
      <c r="F24" s="4" t="s">
        <v>94</v>
      </c>
      <c r="G24" s="2"/>
      <c r="H24" s="40">
        <f t="shared" si="8"/>
        <v>41769.533000000003</v>
      </c>
      <c r="I24" s="8">
        <v>9880.9369999999999</v>
      </c>
      <c r="J24" s="8">
        <v>7456.5519999999997</v>
      </c>
      <c r="K24" s="9">
        <v>11494.143</v>
      </c>
      <c r="L24" s="8">
        <v>12937.901</v>
      </c>
      <c r="M24" s="8">
        <v>0</v>
      </c>
      <c r="N24" s="8">
        <v>0</v>
      </c>
      <c r="O24" s="50">
        <v>0</v>
      </c>
      <c r="P24" s="106">
        <v>0</v>
      </c>
      <c r="Q24" s="106">
        <v>0</v>
      </c>
      <c r="R24" s="106">
        <v>0</v>
      </c>
      <c r="S24" s="106">
        <v>0</v>
      </c>
    </row>
    <row r="25" spans="1:19" ht="81.75" customHeight="1" x14ac:dyDescent="0.25">
      <c r="A25" s="1" t="s">
        <v>67</v>
      </c>
      <c r="B25" s="4" t="s">
        <v>32</v>
      </c>
      <c r="C25" s="2" t="s">
        <v>36</v>
      </c>
      <c r="D25" s="1" t="s">
        <v>51</v>
      </c>
      <c r="E25" s="1"/>
      <c r="F25" s="4" t="s">
        <v>75</v>
      </c>
      <c r="G25" s="2"/>
      <c r="H25" s="40">
        <f t="shared" si="8"/>
        <v>1008.73</v>
      </c>
      <c r="I25" s="8">
        <v>1008.73</v>
      </c>
      <c r="J25" s="8">
        <v>0</v>
      </c>
      <c r="K25" s="9">
        <v>0</v>
      </c>
      <c r="L25" s="8">
        <v>0</v>
      </c>
      <c r="M25" s="8">
        <v>0</v>
      </c>
      <c r="N25" s="8">
        <v>0</v>
      </c>
      <c r="O25" s="50">
        <v>0</v>
      </c>
      <c r="P25" s="106">
        <v>0</v>
      </c>
      <c r="Q25" s="106">
        <v>0</v>
      </c>
      <c r="R25" s="106">
        <v>0</v>
      </c>
      <c r="S25" s="106">
        <v>0</v>
      </c>
    </row>
    <row r="26" spans="1:19" ht="51.75" customHeight="1" x14ac:dyDescent="0.25">
      <c r="A26" s="1" t="s">
        <v>74</v>
      </c>
      <c r="B26" s="4" t="s">
        <v>57</v>
      </c>
      <c r="C26" s="2" t="s">
        <v>36</v>
      </c>
      <c r="D26" s="1" t="s">
        <v>51</v>
      </c>
      <c r="E26" s="1" t="s">
        <v>55</v>
      </c>
      <c r="F26" s="4" t="s">
        <v>95</v>
      </c>
      <c r="G26" s="2"/>
      <c r="H26" s="40">
        <f t="shared" si="8"/>
        <v>1342.8679999999999</v>
      </c>
      <c r="I26" s="8">
        <v>811.17200000000003</v>
      </c>
      <c r="J26" s="8">
        <v>98.873999999999995</v>
      </c>
      <c r="K26" s="9">
        <v>98.873999999999995</v>
      </c>
      <c r="L26" s="8">
        <v>333.94799999999998</v>
      </c>
      <c r="M26" s="8">
        <v>0</v>
      </c>
      <c r="N26" s="8">
        <v>0</v>
      </c>
      <c r="O26" s="50">
        <v>0</v>
      </c>
      <c r="P26" s="106">
        <v>0</v>
      </c>
      <c r="Q26" s="106">
        <v>0</v>
      </c>
      <c r="R26" s="106">
        <v>0</v>
      </c>
      <c r="S26" s="106">
        <v>0</v>
      </c>
    </row>
    <row r="27" spans="1:19" s="60" customFormat="1" ht="133.5" customHeight="1" x14ac:dyDescent="0.25">
      <c r="A27" s="73" t="s">
        <v>87</v>
      </c>
      <c r="B27" s="74" t="s">
        <v>152</v>
      </c>
      <c r="C27" s="75" t="s">
        <v>107</v>
      </c>
      <c r="D27" s="73" t="s">
        <v>51</v>
      </c>
      <c r="E27" s="73" t="s">
        <v>55</v>
      </c>
      <c r="F27" s="4" t="s">
        <v>96</v>
      </c>
      <c r="G27" s="75"/>
      <c r="H27" s="76">
        <f t="shared" si="8"/>
        <v>256433.95967000004</v>
      </c>
      <c r="I27" s="77">
        <v>0</v>
      </c>
      <c r="J27" s="77">
        <v>50667.665000000001</v>
      </c>
      <c r="K27" s="78">
        <v>68575.255000000005</v>
      </c>
      <c r="L27" s="78">
        <v>32174.315999999999</v>
      </c>
      <c r="M27" s="78">
        <v>52293.347549999999</v>
      </c>
      <c r="N27" s="77">
        <v>36248.129999999997</v>
      </c>
      <c r="O27" s="50">
        <v>7328.3860000000004</v>
      </c>
      <c r="P27" s="105">
        <v>4573.4300599999997</v>
      </c>
      <c r="Q27" s="105">
        <v>4573.4300599999997</v>
      </c>
      <c r="R27" s="105">
        <v>0</v>
      </c>
      <c r="S27" s="105">
        <v>0</v>
      </c>
    </row>
    <row r="28" spans="1:19" ht="41.25" customHeight="1" x14ac:dyDescent="0.25">
      <c r="A28" s="1" t="s">
        <v>105</v>
      </c>
      <c r="B28" s="4" t="s">
        <v>88</v>
      </c>
      <c r="C28" s="2" t="s">
        <v>28</v>
      </c>
      <c r="D28" s="1" t="s">
        <v>51</v>
      </c>
      <c r="E28" s="1" t="s">
        <v>55</v>
      </c>
      <c r="F28" s="4" t="s">
        <v>89</v>
      </c>
      <c r="G28" s="2"/>
      <c r="H28" s="40">
        <f t="shared" si="8"/>
        <v>0</v>
      </c>
      <c r="I28" s="8">
        <v>0</v>
      </c>
      <c r="J28" s="8">
        <v>0</v>
      </c>
      <c r="K28" s="9">
        <v>0</v>
      </c>
      <c r="L28" s="9">
        <v>0</v>
      </c>
      <c r="M28" s="9">
        <v>0</v>
      </c>
      <c r="N28" s="9">
        <v>0</v>
      </c>
      <c r="O28" s="50">
        <v>0</v>
      </c>
      <c r="P28" s="106">
        <v>0</v>
      </c>
      <c r="Q28" s="106">
        <v>0</v>
      </c>
      <c r="R28" s="106">
        <v>0</v>
      </c>
      <c r="S28" s="106">
        <v>0</v>
      </c>
    </row>
    <row r="29" spans="1:19" ht="30" customHeight="1" x14ac:dyDescent="0.25">
      <c r="A29" s="1" t="s">
        <v>108</v>
      </c>
      <c r="B29" s="4" t="s">
        <v>109</v>
      </c>
      <c r="C29" s="2" t="s">
        <v>107</v>
      </c>
      <c r="D29" s="1" t="s">
        <v>51</v>
      </c>
      <c r="E29" s="1" t="s">
        <v>55</v>
      </c>
      <c r="F29" s="4" t="s">
        <v>111</v>
      </c>
      <c r="G29" s="2"/>
      <c r="H29" s="40">
        <f t="shared" si="8"/>
        <v>0</v>
      </c>
      <c r="I29" s="8">
        <v>0</v>
      </c>
      <c r="J29" s="8">
        <v>0</v>
      </c>
      <c r="K29" s="9">
        <v>0</v>
      </c>
      <c r="L29" s="9">
        <v>0</v>
      </c>
      <c r="M29" s="9">
        <v>0</v>
      </c>
      <c r="N29" s="8">
        <v>0</v>
      </c>
      <c r="O29" s="50">
        <v>0</v>
      </c>
      <c r="P29" s="106">
        <v>0</v>
      </c>
      <c r="Q29" s="106">
        <v>0</v>
      </c>
      <c r="R29" s="106">
        <v>0</v>
      </c>
      <c r="S29" s="106">
        <v>0</v>
      </c>
    </row>
    <row r="30" spans="1:19" ht="54.75" customHeight="1" x14ac:dyDescent="0.25">
      <c r="A30" s="1" t="s">
        <v>112</v>
      </c>
      <c r="B30" s="4" t="s">
        <v>106</v>
      </c>
      <c r="C30" s="2" t="s">
        <v>107</v>
      </c>
      <c r="D30" s="1" t="s">
        <v>51</v>
      </c>
      <c r="E30" s="1" t="s">
        <v>55</v>
      </c>
      <c r="F30" s="4" t="s">
        <v>110</v>
      </c>
      <c r="G30" s="2"/>
      <c r="H30" s="40">
        <f t="shared" si="8"/>
        <v>3000</v>
      </c>
      <c r="I30" s="8">
        <v>0</v>
      </c>
      <c r="J30" s="8">
        <v>0</v>
      </c>
      <c r="K30" s="9">
        <v>0</v>
      </c>
      <c r="L30" s="9">
        <v>3000</v>
      </c>
      <c r="M30" s="9">
        <v>0</v>
      </c>
      <c r="N30" s="8">
        <v>0</v>
      </c>
      <c r="O30" s="50">
        <v>0</v>
      </c>
      <c r="P30" s="106">
        <v>0</v>
      </c>
      <c r="Q30" s="106">
        <v>0</v>
      </c>
      <c r="R30" s="106">
        <v>0</v>
      </c>
      <c r="S30" s="106">
        <v>0</v>
      </c>
    </row>
    <row r="31" spans="1:19" s="60" customFormat="1" ht="69" customHeight="1" x14ac:dyDescent="0.25">
      <c r="A31" s="73" t="s">
        <v>116</v>
      </c>
      <c r="B31" s="4" t="s">
        <v>216</v>
      </c>
      <c r="C31" s="75" t="s">
        <v>107</v>
      </c>
      <c r="D31" s="73" t="s">
        <v>51</v>
      </c>
      <c r="E31" s="73" t="s">
        <v>55</v>
      </c>
      <c r="F31" s="4" t="s">
        <v>113</v>
      </c>
      <c r="G31" s="75"/>
      <c r="H31" s="76">
        <f t="shared" si="8"/>
        <v>689890.36138000002</v>
      </c>
      <c r="I31" s="77">
        <v>0</v>
      </c>
      <c r="J31" s="77">
        <v>0</v>
      </c>
      <c r="K31" s="78">
        <v>0</v>
      </c>
      <c r="L31" s="78">
        <v>0</v>
      </c>
      <c r="M31" s="78">
        <v>95059.224000000002</v>
      </c>
      <c r="N31" s="77">
        <v>295484.19</v>
      </c>
      <c r="O31" s="50">
        <v>212463.27799999999</v>
      </c>
      <c r="P31" s="105">
        <v>86883.669380000007</v>
      </c>
      <c r="Q31" s="105">
        <v>0</v>
      </c>
      <c r="R31" s="105">
        <v>0</v>
      </c>
      <c r="S31" s="105">
        <v>0</v>
      </c>
    </row>
    <row r="32" spans="1:19" s="64" customFormat="1" ht="32.25" customHeight="1" x14ac:dyDescent="0.25">
      <c r="A32" s="73" t="s">
        <v>125</v>
      </c>
      <c r="B32" s="74" t="s">
        <v>169</v>
      </c>
      <c r="C32" s="75" t="s">
        <v>192</v>
      </c>
      <c r="D32" s="73" t="s">
        <v>51</v>
      </c>
      <c r="E32" s="73" t="s">
        <v>55</v>
      </c>
      <c r="F32" s="4" t="s">
        <v>138</v>
      </c>
      <c r="G32" s="75"/>
      <c r="H32" s="76">
        <f t="shared" si="8"/>
        <v>25226.627390000001</v>
      </c>
      <c r="I32" s="77">
        <v>0</v>
      </c>
      <c r="J32" s="77">
        <v>0</v>
      </c>
      <c r="K32" s="78">
        <v>0</v>
      </c>
      <c r="L32" s="78">
        <v>0</v>
      </c>
      <c r="M32" s="78">
        <v>1301.991</v>
      </c>
      <c r="N32" s="77">
        <v>15112.163</v>
      </c>
      <c r="O32" s="50">
        <v>2729.4090000000001</v>
      </c>
      <c r="P32" s="105">
        <v>6083.0643899999995</v>
      </c>
      <c r="Q32" s="105">
        <v>0</v>
      </c>
      <c r="R32" s="105">
        <v>0</v>
      </c>
      <c r="S32" s="105">
        <v>0</v>
      </c>
    </row>
    <row r="33" spans="1:19" s="64" customFormat="1" ht="107.25" customHeight="1" x14ac:dyDescent="0.25">
      <c r="A33" s="73" t="s">
        <v>127</v>
      </c>
      <c r="B33" s="74" t="s">
        <v>126</v>
      </c>
      <c r="C33" s="75" t="s">
        <v>107</v>
      </c>
      <c r="D33" s="73" t="s">
        <v>51</v>
      </c>
      <c r="E33" s="73" t="s">
        <v>55</v>
      </c>
      <c r="F33" s="4" t="s">
        <v>144</v>
      </c>
      <c r="G33" s="75"/>
      <c r="H33" s="76">
        <f t="shared" ref="H33:H42" si="9">I33+J33+K33+L33+M33+N33+O33+P33+Q33+R33+S33</f>
        <v>648.62099999999998</v>
      </c>
      <c r="I33" s="77">
        <v>0</v>
      </c>
      <c r="J33" s="77">
        <v>0</v>
      </c>
      <c r="K33" s="78">
        <v>0</v>
      </c>
      <c r="L33" s="78">
        <v>648.62099999999998</v>
      </c>
      <c r="M33" s="78">
        <v>0</v>
      </c>
      <c r="N33" s="77">
        <v>0</v>
      </c>
      <c r="O33" s="50">
        <v>0</v>
      </c>
      <c r="P33" s="105">
        <v>0</v>
      </c>
      <c r="Q33" s="105">
        <v>0</v>
      </c>
      <c r="R33" s="105">
        <v>0</v>
      </c>
      <c r="S33" s="105">
        <v>0</v>
      </c>
    </row>
    <row r="34" spans="1:19" s="81" customFormat="1" ht="38.450000000000003" customHeight="1" x14ac:dyDescent="0.25">
      <c r="A34" s="73" t="s">
        <v>128</v>
      </c>
      <c r="B34" s="74" t="s">
        <v>129</v>
      </c>
      <c r="C34" s="75" t="s">
        <v>107</v>
      </c>
      <c r="D34" s="73" t="s">
        <v>51</v>
      </c>
      <c r="E34" s="73" t="s">
        <v>55</v>
      </c>
      <c r="F34" s="4" t="s">
        <v>139</v>
      </c>
      <c r="G34" s="75"/>
      <c r="H34" s="76">
        <f t="shared" si="9"/>
        <v>5698</v>
      </c>
      <c r="I34" s="77">
        <v>0</v>
      </c>
      <c r="J34" s="77">
        <v>0</v>
      </c>
      <c r="K34" s="78">
        <v>0</v>
      </c>
      <c r="L34" s="78">
        <v>0</v>
      </c>
      <c r="M34" s="78">
        <v>2849</v>
      </c>
      <c r="N34" s="77">
        <v>2849</v>
      </c>
      <c r="O34" s="50">
        <v>0</v>
      </c>
      <c r="P34" s="105">
        <v>0</v>
      </c>
      <c r="Q34" s="105">
        <v>0</v>
      </c>
      <c r="R34" s="105">
        <v>0</v>
      </c>
      <c r="S34" s="105">
        <v>0</v>
      </c>
    </row>
    <row r="35" spans="1:19" s="81" customFormat="1" ht="54" customHeight="1" x14ac:dyDescent="0.25">
      <c r="A35" s="73" t="s">
        <v>130</v>
      </c>
      <c r="B35" s="74" t="s">
        <v>134</v>
      </c>
      <c r="C35" s="75" t="s">
        <v>107</v>
      </c>
      <c r="D35" s="73" t="s">
        <v>51</v>
      </c>
      <c r="E35" s="73" t="s">
        <v>55</v>
      </c>
      <c r="F35" s="4" t="s">
        <v>140</v>
      </c>
      <c r="G35" s="80"/>
      <c r="H35" s="76">
        <f t="shared" si="9"/>
        <v>131.43799999999999</v>
      </c>
      <c r="I35" s="77">
        <v>0</v>
      </c>
      <c r="J35" s="77">
        <v>0</v>
      </c>
      <c r="K35" s="78">
        <v>0</v>
      </c>
      <c r="L35" s="78">
        <v>0</v>
      </c>
      <c r="M35" s="77">
        <v>20</v>
      </c>
      <c r="N35" s="77">
        <v>111.438</v>
      </c>
      <c r="O35" s="50">
        <v>0</v>
      </c>
      <c r="P35" s="105">
        <v>0</v>
      </c>
      <c r="Q35" s="105">
        <v>0</v>
      </c>
      <c r="R35" s="105">
        <v>0</v>
      </c>
      <c r="S35" s="105">
        <v>0</v>
      </c>
    </row>
    <row r="36" spans="1:19" s="15" customFormat="1" ht="50.25" customHeight="1" x14ac:dyDescent="0.25">
      <c r="A36" s="1" t="s">
        <v>135</v>
      </c>
      <c r="B36" s="4" t="s">
        <v>174</v>
      </c>
      <c r="C36" s="2" t="s">
        <v>36</v>
      </c>
      <c r="D36" s="1" t="s">
        <v>51</v>
      </c>
      <c r="E36" s="1" t="s">
        <v>55</v>
      </c>
      <c r="F36" s="4" t="s">
        <v>141</v>
      </c>
      <c r="G36" s="16"/>
      <c r="H36" s="40">
        <f t="shared" si="9"/>
        <v>1940</v>
      </c>
      <c r="I36" s="8">
        <v>0</v>
      </c>
      <c r="J36" s="8">
        <v>0</v>
      </c>
      <c r="K36" s="9">
        <v>0</v>
      </c>
      <c r="L36" s="9">
        <v>0</v>
      </c>
      <c r="M36" s="8">
        <v>1940</v>
      </c>
      <c r="N36" s="8">
        <v>0</v>
      </c>
      <c r="O36" s="50">
        <v>0</v>
      </c>
      <c r="P36" s="106">
        <v>0</v>
      </c>
      <c r="Q36" s="106">
        <v>0</v>
      </c>
      <c r="R36" s="106">
        <v>0</v>
      </c>
      <c r="S36" s="106">
        <v>0</v>
      </c>
    </row>
    <row r="37" spans="1:19" s="15" customFormat="1" ht="27.75" customHeight="1" x14ac:dyDescent="0.25">
      <c r="A37" s="1" t="s">
        <v>147</v>
      </c>
      <c r="B37" s="4" t="s">
        <v>145</v>
      </c>
      <c r="C37" s="2" t="s">
        <v>107</v>
      </c>
      <c r="D37" s="1" t="s">
        <v>51</v>
      </c>
      <c r="E37" s="1" t="s">
        <v>55</v>
      </c>
      <c r="F37" s="4" t="s">
        <v>146</v>
      </c>
      <c r="G37" s="16"/>
      <c r="H37" s="40">
        <f t="shared" si="9"/>
        <v>0</v>
      </c>
      <c r="I37" s="8">
        <v>0</v>
      </c>
      <c r="J37" s="8">
        <v>0</v>
      </c>
      <c r="K37" s="9">
        <v>0</v>
      </c>
      <c r="L37" s="9">
        <v>0</v>
      </c>
      <c r="M37" s="8">
        <v>0</v>
      </c>
      <c r="N37" s="8">
        <v>0</v>
      </c>
      <c r="O37" s="50">
        <v>0</v>
      </c>
      <c r="P37" s="106">
        <v>0</v>
      </c>
      <c r="Q37" s="106">
        <v>0</v>
      </c>
      <c r="R37" s="106">
        <v>0</v>
      </c>
      <c r="S37" s="106">
        <v>0</v>
      </c>
    </row>
    <row r="38" spans="1:19" s="81" customFormat="1" ht="63.4" customHeight="1" x14ac:dyDescent="0.25">
      <c r="A38" s="73" t="s">
        <v>148</v>
      </c>
      <c r="B38" s="74" t="s">
        <v>158</v>
      </c>
      <c r="C38" s="75" t="s">
        <v>107</v>
      </c>
      <c r="D38" s="73" t="s">
        <v>51</v>
      </c>
      <c r="E38" s="73" t="s">
        <v>55</v>
      </c>
      <c r="F38" s="4" t="s">
        <v>159</v>
      </c>
      <c r="G38" s="80"/>
      <c r="H38" s="76">
        <f t="shared" si="9"/>
        <v>156526.40100000001</v>
      </c>
      <c r="I38" s="77">
        <v>0</v>
      </c>
      <c r="J38" s="77">
        <v>0</v>
      </c>
      <c r="K38" s="78">
        <v>0</v>
      </c>
      <c r="L38" s="78">
        <v>0</v>
      </c>
      <c r="M38" s="77">
        <v>0</v>
      </c>
      <c r="N38" s="77">
        <v>75886</v>
      </c>
      <c r="O38" s="50">
        <v>80640.400999999998</v>
      </c>
      <c r="P38" s="105">
        <v>0</v>
      </c>
      <c r="Q38" s="105">
        <v>0</v>
      </c>
      <c r="R38" s="105">
        <v>0</v>
      </c>
      <c r="S38" s="105">
        <v>0</v>
      </c>
    </row>
    <row r="39" spans="1:19" s="81" customFormat="1" ht="41.25" customHeight="1" x14ac:dyDescent="0.25">
      <c r="A39" s="73" t="s">
        <v>161</v>
      </c>
      <c r="B39" s="74" t="s">
        <v>171</v>
      </c>
      <c r="C39" s="75" t="s">
        <v>107</v>
      </c>
      <c r="D39" s="73" t="s">
        <v>51</v>
      </c>
      <c r="E39" s="73" t="s">
        <v>55</v>
      </c>
      <c r="F39" s="4" t="s">
        <v>160</v>
      </c>
      <c r="G39" s="80"/>
      <c r="H39" s="76">
        <f t="shared" si="9"/>
        <v>44418.400999999998</v>
      </c>
      <c r="I39" s="77">
        <v>0</v>
      </c>
      <c r="J39" s="77">
        <v>0</v>
      </c>
      <c r="K39" s="78">
        <v>0</v>
      </c>
      <c r="L39" s="78">
        <v>0</v>
      </c>
      <c r="M39" s="77">
        <v>0</v>
      </c>
      <c r="N39" s="77">
        <v>0</v>
      </c>
      <c r="O39" s="50">
        <v>15833.401</v>
      </c>
      <c r="P39" s="105">
        <v>15800</v>
      </c>
      <c r="Q39" s="105">
        <v>12785</v>
      </c>
      <c r="R39" s="105">
        <v>0</v>
      </c>
      <c r="S39" s="105">
        <v>0</v>
      </c>
    </row>
    <row r="40" spans="1:19" s="81" customFormat="1" ht="39.75" customHeight="1" x14ac:dyDescent="0.25">
      <c r="A40" s="73" t="s">
        <v>193</v>
      </c>
      <c r="B40" s="74" t="s">
        <v>196</v>
      </c>
      <c r="C40" s="75" t="s">
        <v>107</v>
      </c>
      <c r="D40" s="73" t="s">
        <v>51</v>
      </c>
      <c r="E40" s="73" t="s">
        <v>55</v>
      </c>
      <c r="F40" s="4" t="s">
        <v>197</v>
      </c>
      <c r="G40" s="80"/>
      <c r="H40" s="76">
        <f>I40+J40+K40+L40+M40+N40+O40+P40+Q40+R40+S40</f>
        <v>109460.90342</v>
      </c>
      <c r="I40" s="77">
        <v>0</v>
      </c>
      <c r="J40" s="77">
        <v>0</v>
      </c>
      <c r="K40" s="78">
        <v>0</v>
      </c>
      <c r="L40" s="78">
        <v>0</v>
      </c>
      <c r="M40" s="77">
        <v>0</v>
      </c>
      <c r="N40" s="77">
        <v>0</v>
      </c>
      <c r="O40" s="50">
        <v>0</v>
      </c>
      <c r="P40" s="105">
        <v>62659.30315</v>
      </c>
      <c r="Q40" s="105">
        <v>46801.600270000003</v>
      </c>
      <c r="R40" s="105">
        <v>0</v>
      </c>
      <c r="S40" s="105">
        <v>0</v>
      </c>
    </row>
    <row r="41" spans="1:19" s="81" customFormat="1" ht="54.75" customHeight="1" x14ac:dyDescent="0.25">
      <c r="A41" s="73" t="s">
        <v>195</v>
      </c>
      <c r="B41" s="74" t="s">
        <v>213</v>
      </c>
      <c r="C41" s="75" t="s">
        <v>107</v>
      </c>
      <c r="D41" s="73" t="s">
        <v>51</v>
      </c>
      <c r="E41" s="73" t="s">
        <v>55</v>
      </c>
      <c r="F41" s="4" t="s">
        <v>194</v>
      </c>
      <c r="G41" s="80"/>
      <c r="H41" s="76">
        <f t="shared" si="9"/>
        <v>0</v>
      </c>
      <c r="I41" s="77">
        <v>0</v>
      </c>
      <c r="J41" s="77">
        <v>0</v>
      </c>
      <c r="K41" s="78">
        <v>0</v>
      </c>
      <c r="L41" s="78">
        <v>0</v>
      </c>
      <c r="M41" s="77">
        <v>0</v>
      </c>
      <c r="N41" s="77">
        <v>0</v>
      </c>
      <c r="O41" s="50">
        <v>0</v>
      </c>
      <c r="P41" s="105">
        <v>0</v>
      </c>
      <c r="Q41" s="105">
        <v>0</v>
      </c>
      <c r="R41" s="105">
        <v>0</v>
      </c>
      <c r="S41" s="105">
        <v>0</v>
      </c>
    </row>
    <row r="42" spans="1:19" s="81" customFormat="1" ht="108" customHeight="1" x14ac:dyDescent="0.25">
      <c r="A42" s="73" t="s">
        <v>198</v>
      </c>
      <c r="B42" s="74" t="s">
        <v>212</v>
      </c>
      <c r="C42" s="75" t="s">
        <v>199</v>
      </c>
      <c r="D42" s="73" t="s">
        <v>51</v>
      </c>
      <c r="E42" s="73" t="s">
        <v>55</v>
      </c>
      <c r="F42" s="4" t="s">
        <v>206</v>
      </c>
      <c r="G42" s="80"/>
      <c r="H42" s="76">
        <f t="shared" si="9"/>
        <v>6725.4179999999997</v>
      </c>
      <c r="I42" s="77">
        <v>0</v>
      </c>
      <c r="J42" s="77">
        <v>0</v>
      </c>
      <c r="K42" s="78">
        <v>0</v>
      </c>
      <c r="L42" s="78">
        <v>0</v>
      </c>
      <c r="M42" s="77">
        <v>0</v>
      </c>
      <c r="N42" s="77">
        <v>0</v>
      </c>
      <c r="O42" s="50">
        <v>6725.4179999999997</v>
      </c>
      <c r="P42" s="105">
        <v>0</v>
      </c>
      <c r="Q42" s="105">
        <v>0</v>
      </c>
      <c r="R42" s="105">
        <v>0</v>
      </c>
      <c r="S42" s="105">
        <v>0</v>
      </c>
    </row>
    <row r="43" spans="1:19" s="81" customFormat="1" ht="74.45" customHeight="1" x14ac:dyDescent="0.25">
      <c r="A43" s="73" t="s">
        <v>207</v>
      </c>
      <c r="B43" s="74" t="s">
        <v>211</v>
      </c>
      <c r="C43" s="75" t="s">
        <v>208</v>
      </c>
      <c r="D43" s="73" t="s">
        <v>51</v>
      </c>
      <c r="E43" s="73" t="s">
        <v>55</v>
      </c>
      <c r="F43" s="4" t="s">
        <v>209</v>
      </c>
      <c r="G43" s="80"/>
      <c r="H43" s="76">
        <f t="shared" ref="H43" si="10">I43+J43+K43+L43+M43+N43+O43+P43+Q43+R43+S43</f>
        <v>29198.13854</v>
      </c>
      <c r="I43" s="77">
        <v>0</v>
      </c>
      <c r="J43" s="77">
        <v>0</v>
      </c>
      <c r="K43" s="78">
        <v>0</v>
      </c>
      <c r="L43" s="78">
        <v>0</v>
      </c>
      <c r="M43" s="77">
        <v>0</v>
      </c>
      <c r="N43" s="77">
        <v>0</v>
      </c>
      <c r="O43" s="50">
        <v>2998.991</v>
      </c>
      <c r="P43" s="50">
        <v>26199.147540000002</v>
      </c>
      <c r="Q43" s="105">
        <v>0</v>
      </c>
      <c r="R43" s="105">
        <v>0</v>
      </c>
      <c r="S43" s="105">
        <v>0</v>
      </c>
    </row>
    <row r="44" spans="1:19" s="81" customFormat="1" ht="115.5" customHeight="1" x14ac:dyDescent="0.25">
      <c r="A44" s="73" t="s">
        <v>217</v>
      </c>
      <c r="B44" s="112" t="s">
        <v>218</v>
      </c>
      <c r="C44" s="75" t="s">
        <v>208</v>
      </c>
      <c r="D44" s="73" t="s">
        <v>51</v>
      </c>
      <c r="E44" s="73" t="s">
        <v>55</v>
      </c>
      <c r="F44" s="74" t="s">
        <v>219</v>
      </c>
      <c r="G44" s="75"/>
      <c r="H44" s="76">
        <f>I44+J44+K44+L44+M44+N44+O44+P44+Q44+R44+S44</f>
        <v>3432</v>
      </c>
      <c r="I44" s="77">
        <v>0</v>
      </c>
      <c r="J44" s="77">
        <v>0</v>
      </c>
      <c r="K44" s="78">
        <v>0</v>
      </c>
      <c r="L44" s="78">
        <v>0</v>
      </c>
      <c r="M44" s="77">
        <v>0</v>
      </c>
      <c r="N44" s="77">
        <v>0</v>
      </c>
      <c r="O44" s="50">
        <v>0</v>
      </c>
      <c r="P44" s="50">
        <v>3432</v>
      </c>
      <c r="Q44" s="105">
        <v>0</v>
      </c>
      <c r="R44" s="105">
        <v>0</v>
      </c>
      <c r="S44" s="105">
        <v>0</v>
      </c>
    </row>
    <row r="45" spans="1:19" s="15" customFormat="1" ht="104.1" customHeight="1" x14ac:dyDescent="0.25">
      <c r="A45" s="111" t="s">
        <v>132</v>
      </c>
      <c r="B45" s="52" t="s">
        <v>131</v>
      </c>
      <c r="C45" s="2" t="s">
        <v>107</v>
      </c>
      <c r="D45" s="1" t="s">
        <v>51</v>
      </c>
      <c r="E45" s="1" t="s">
        <v>55</v>
      </c>
      <c r="F45" s="39" t="s">
        <v>153</v>
      </c>
      <c r="G45" s="2"/>
      <c r="H45" s="40">
        <f>H46+H47+H48+H49+H50</f>
        <v>146161.2531</v>
      </c>
      <c r="I45" s="40">
        <f>I47+I48+I49</f>
        <v>0</v>
      </c>
      <c r="J45" s="40">
        <f>J47+J48+J49</f>
        <v>0</v>
      </c>
      <c r="K45" s="40">
        <f>K47+K48+K49</f>
        <v>0</v>
      </c>
      <c r="L45" s="40">
        <f>L47+L48+L49</f>
        <v>96</v>
      </c>
      <c r="M45" s="40">
        <f>M47+M48+M49</f>
        <v>5251</v>
      </c>
      <c r="N45" s="40">
        <f>N46+N47+N48+N49+N50</f>
        <v>88342.975000000006</v>
      </c>
      <c r="O45" s="51">
        <f>O46+O47+O48+O49+O50</f>
        <v>52471.278100000003</v>
      </c>
      <c r="P45" s="107">
        <f>P47+P48+P49+P50</f>
        <v>0</v>
      </c>
      <c r="Q45" s="107">
        <f>Q47+Q48+Q49+Q50</f>
        <v>0</v>
      </c>
      <c r="R45" s="107">
        <f>R47+R48+R49+R50</f>
        <v>0</v>
      </c>
      <c r="S45" s="107">
        <f>S47+S48+S49+S50</f>
        <v>0</v>
      </c>
    </row>
    <row r="46" spans="1:19" s="81" customFormat="1" ht="134.1" customHeight="1" x14ac:dyDescent="0.25">
      <c r="A46" s="73" t="s">
        <v>154</v>
      </c>
      <c r="B46" s="82" t="s">
        <v>201</v>
      </c>
      <c r="C46" s="75" t="s">
        <v>107</v>
      </c>
      <c r="D46" s="73" t="s">
        <v>51</v>
      </c>
      <c r="E46" s="73" t="s">
        <v>55</v>
      </c>
      <c r="F46" s="4" t="s">
        <v>188</v>
      </c>
      <c r="G46" s="80"/>
      <c r="H46" s="76">
        <f>I46+J46+K46+L46+M46+N46+O46+P46+Q46+R46+S46</f>
        <v>17289.627</v>
      </c>
      <c r="I46" s="77">
        <v>0</v>
      </c>
      <c r="J46" s="77">
        <v>0</v>
      </c>
      <c r="K46" s="78">
        <v>0</v>
      </c>
      <c r="L46" s="78">
        <v>0</v>
      </c>
      <c r="M46" s="78">
        <v>0</v>
      </c>
      <c r="N46" s="77">
        <v>4739.46</v>
      </c>
      <c r="O46" s="50">
        <v>12550.166999999999</v>
      </c>
      <c r="P46" s="105">
        <v>0</v>
      </c>
      <c r="Q46" s="105">
        <v>0</v>
      </c>
      <c r="R46" s="105">
        <v>0</v>
      </c>
      <c r="S46" s="105">
        <v>0</v>
      </c>
    </row>
    <row r="47" spans="1:19" s="81" customFormat="1" ht="79.5" customHeight="1" x14ac:dyDescent="0.25">
      <c r="A47" s="73" t="s">
        <v>162</v>
      </c>
      <c r="B47" s="74" t="s">
        <v>175</v>
      </c>
      <c r="C47" s="75" t="s">
        <v>107</v>
      </c>
      <c r="D47" s="73" t="s">
        <v>51</v>
      </c>
      <c r="E47" s="73" t="s">
        <v>55</v>
      </c>
      <c r="F47" s="4" t="s">
        <v>189</v>
      </c>
      <c r="G47" s="75"/>
      <c r="H47" s="76">
        <f>I47+J47+K47+L47+M47+N47+O47+P47+Q47+R47+S47</f>
        <v>22283.848000000002</v>
      </c>
      <c r="I47" s="77">
        <v>0</v>
      </c>
      <c r="J47" s="77">
        <v>0</v>
      </c>
      <c r="K47" s="78">
        <v>0</v>
      </c>
      <c r="L47" s="78">
        <v>96</v>
      </c>
      <c r="M47" s="78">
        <v>5251</v>
      </c>
      <c r="N47" s="77">
        <v>16936.848000000002</v>
      </c>
      <c r="O47" s="50">
        <v>0</v>
      </c>
      <c r="P47" s="105">
        <v>0</v>
      </c>
      <c r="Q47" s="105">
        <v>0</v>
      </c>
      <c r="R47" s="105">
        <v>0</v>
      </c>
      <c r="S47" s="105">
        <v>0</v>
      </c>
    </row>
    <row r="48" spans="1:19" s="81" customFormat="1" ht="39" customHeight="1" x14ac:dyDescent="0.25">
      <c r="A48" s="73" t="s">
        <v>163</v>
      </c>
      <c r="B48" s="74" t="s">
        <v>164</v>
      </c>
      <c r="C48" s="75" t="s">
        <v>107</v>
      </c>
      <c r="D48" s="73" t="s">
        <v>51</v>
      </c>
      <c r="E48" s="73" t="s">
        <v>55</v>
      </c>
      <c r="F48" s="4" t="s">
        <v>184</v>
      </c>
      <c r="G48" s="80"/>
      <c r="H48" s="76">
        <f>I48+J48+K48+L48+M48+N48+O48+P48+Q48+R48+S48</f>
        <v>0</v>
      </c>
      <c r="I48" s="77">
        <v>0</v>
      </c>
      <c r="J48" s="77">
        <v>0</v>
      </c>
      <c r="K48" s="78">
        <v>0</v>
      </c>
      <c r="L48" s="78">
        <v>0</v>
      </c>
      <c r="M48" s="78">
        <v>0</v>
      </c>
      <c r="N48" s="77">
        <v>0</v>
      </c>
      <c r="O48" s="50">
        <v>0</v>
      </c>
      <c r="P48" s="105">
        <v>0</v>
      </c>
      <c r="Q48" s="105">
        <v>0</v>
      </c>
      <c r="R48" s="105">
        <v>0</v>
      </c>
      <c r="S48" s="105">
        <v>0</v>
      </c>
    </row>
    <row r="49" spans="1:21" s="60" customFormat="1" ht="33.75" customHeight="1" x14ac:dyDescent="0.25">
      <c r="A49" s="73" t="s">
        <v>183</v>
      </c>
      <c r="B49" s="74" t="s">
        <v>176</v>
      </c>
      <c r="C49" s="75" t="s">
        <v>107</v>
      </c>
      <c r="D49" s="73" t="s">
        <v>51</v>
      </c>
      <c r="E49" s="73" t="s">
        <v>55</v>
      </c>
      <c r="F49" s="4" t="s">
        <v>185</v>
      </c>
      <c r="G49" s="80"/>
      <c r="H49" s="76">
        <f>I49+J49+K49+L49+M49+N49+O49+P49+Q49+R49+S49</f>
        <v>51032.222099999999</v>
      </c>
      <c r="I49" s="77">
        <v>0</v>
      </c>
      <c r="J49" s="77">
        <v>0</v>
      </c>
      <c r="K49" s="78">
        <v>0</v>
      </c>
      <c r="L49" s="78">
        <v>0</v>
      </c>
      <c r="M49" s="78">
        <v>0</v>
      </c>
      <c r="N49" s="77">
        <v>11111.111000000001</v>
      </c>
      <c r="O49" s="50">
        <v>39921.111100000002</v>
      </c>
      <c r="P49" s="105">
        <v>0</v>
      </c>
      <c r="Q49" s="105">
        <v>0</v>
      </c>
      <c r="R49" s="105">
        <v>0</v>
      </c>
      <c r="S49" s="105">
        <v>0</v>
      </c>
      <c r="T49" s="117"/>
      <c r="U49" s="118"/>
    </row>
    <row r="50" spans="1:21" ht="31.5" customHeight="1" x14ac:dyDescent="0.25">
      <c r="A50" s="1" t="s">
        <v>191</v>
      </c>
      <c r="B50" s="4" t="s">
        <v>176</v>
      </c>
      <c r="C50" s="2" t="s">
        <v>107</v>
      </c>
      <c r="D50" s="1" t="s">
        <v>51</v>
      </c>
      <c r="E50" s="1" t="s">
        <v>55</v>
      </c>
      <c r="F50" s="4" t="s">
        <v>186</v>
      </c>
      <c r="G50" s="16"/>
      <c r="H50" s="40">
        <f>I50+J50+K50+L50+M50+N50+O50+P50+Q50+R50+S50</f>
        <v>55555.555999999997</v>
      </c>
      <c r="I50" s="8">
        <v>0</v>
      </c>
      <c r="J50" s="8">
        <v>0</v>
      </c>
      <c r="K50" s="9">
        <v>0</v>
      </c>
      <c r="L50" s="9">
        <v>0</v>
      </c>
      <c r="M50" s="9">
        <v>0</v>
      </c>
      <c r="N50" s="8">
        <v>55555.555999999997</v>
      </c>
      <c r="O50" s="50">
        <v>0</v>
      </c>
      <c r="P50" s="106">
        <v>0</v>
      </c>
      <c r="Q50" s="106">
        <v>0</v>
      </c>
      <c r="R50" s="106">
        <v>0</v>
      </c>
      <c r="S50" s="106">
        <v>0</v>
      </c>
    </row>
    <row r="51" spans="1:21" ht="32.25" customHeight="1" x14ac:dyDescent="0.25">
      <c r="A51" s="91" t="s">
        <v>167</v>
      </c>
      <c r="B51" s="66" t="s">
        <v>177</v>
      </c>
      <c r="C51" s="92"/>
      <c r="D51" s="93" t="s">
        <v>117</v>
      </c>
      <c r="E51" s="93" t="s">
        <v>118</v>
      </c>
      <c r="F51" s="66" t="s">
        <v>119</v>
      </c>
      <c r="G51" s="94"/>
      <c r="H51" s="69">
        <f>H52+H59</f>
        <v>127663.28879999999</v>
      </c>
      <c r="I51" s="69">
        <f t="shared" ref="I51:S51" si="11">I52+I59</f>
        <v>4165.5619999999999</v>
      </c>
      <c r="J51" s="69">
        <f t="shared" si="11"/>
        <v>1288.261</v>
      </c>
      <c r="K51" s="69">
        <f t="shared" si="11"/>
        <v>500</v>
      </c>
      <c r="L51" s="69">
        <f t="shared" si="11"/>
        <v>9710.1110000000008</v>
      </c>
      <c r="M51" s="69">
        <f t="shared" si="11"/>
        <v>78700.672999999995</v>
      </c>
      <c r="N51" s="69">
        <f>N52+N59</f>
        <v>28828.681799999998</v>
      </c>
      <c r="O51" s="95">
        <f>O52+O59</f>
        <v>870</v>
      </c>
      <c r="P51" s="103">
        <f t="shared" si="11"/>
        <v>900</v>
      </c>
      <c r="Q51" s="103">
        <f t="shared" si="11"/>
        <v>900</v>
      </c>
      <c r="R51" s="103">
        <f t="shared" si="11"/>
        <v>900</v>
      </c>
      <c r="S51" s="103">
        <f t="shared" si="11"/>
        <v>900</v>
      </c>
    </row>
    <row r="52" spans="1:21" ht="49.15" customHeight="1" x14ac:dyDescent="0.25">
      <c r="A52" s="67" t="s">
        <v>15</v>
      </c>
      <c r="B52" s="66" t="s">
        <v>68</v>
      </c>
      <c r="C52" s="68" t="s">
        <v>29</v>
      </c>
      <c r="D52" s="67" t="s">
        <v>51</v>
      </c>
      <c r="E52" s="67"/>
      <c r="F52" s="66" t="s">
        <v>98</v>
      </c>
      <c r="G52" s="96"/>
      <c r="H52" s="69">
        <f>I52+J52+K52+L52+M52+N52+O52+P52+Q52+R52+S52</f>
        <v>120751.587</v>
      </c>
      <c r="I52" s="71">
        <f>I53+I54+I55+I57+I56</f>
        <v>4165.5619999999999</v>
      </c>
      <c r="J52" s="71">
        <f>J53+J54+J55+J57+J56</f>
        <v>1092.6959999999999</v>
      </c>
      <c r="K52" s="71">
        <f>K53+K54+K55+K57+K56</f>
        <v>0</v>
      </c>
      <c r="L52" s="71">
        <f>L53+L54+L55+L57+L56</f>
        <v>9409.1110000000008</v>
      </c>
      <c r="M52" s="71">
        <f t="shared" ref="M52:S52" si="12">M53+M54+M55+M57+M56+M58</f>
        <v>78091.384999999995</v>
      </c>
      <c r="N52" s="71">
        <f t="shared" si="12"/>
        <v>27992.832999999999</v>
      </c>
      <c r="O52" s="90">
        <f>O53+O54+O55+O57+O56+O58</f>
        <v>0</v>
      </c>
      <c r="P52" s="104">
        <f t="shared" si="12"/>
        <v>0</v>
      </c>
      <c r="Q52" s="104">
        <f t="shared" si="12"/>
        <v>0</v>
      </c>
      <c r="R52" s="104">
        <f t="shared" si="12"/>
        <v>0</v>
      </c>
      <c r="S52" s="104">
        <f t="shared" si="12"/>
        <v>0</v>
      </c>
    </row>
    <row r="53" spans="1:21" ht="27.75" customHeight="1" x14ac:dyDescent="0.25">
      <c r="A53" s="38" t="s">
        <v>33</v>
      </c>
      <c r="B53" s="46" t="s">
        <v>35</v>
      </c>
      <c r="C53" s="2" t="s">
        <v>37</v>
      </c>
      <c r="D53" s="1" t="s">
        <v>54</v>
      </c>
      <c r="E53" s="1" t="s">
        <v>58</v>
      </c>
      <c r="F53" s="4" t="s">
        <v>76</v>
      </c>
      <c r="G53" s="2"/>
      <c r="H53" s="40">
        <f>I53+J53+K53+L53+M53+N53+O53+P53+Q53+R53+S53</f>
        <v>4558.3360000000002</v>
      </c>
      <c r="I53" s="8">
        <v>3765.5619999999999</v>
      </c>
      <c r="J53" s="8">
        <v>792.774</v>
      </c>
      <c r="K53" s="9">
        <v>0</v>
      </c>
      <c r="L53" s="8">
        <v>0</v>
      </c>
      <c r="M53" s="8">
        <v>0</v>
      </c>
      <c r="N53" s="8">
        <v>0</v>
      </c>
      <c r="O53" s="50">
        <v>0</v>
      </c>
      <c r="P53" s="106">
        <v>0</v>
      </c>
      <c r="Q53" s="106">
        <v>0</v>
      </c>
      <c r="R53" s="106">
        <v>0</v>
      </c>
      <c r="S53" s="106">
        <v>0</v>
      </c>
    </row>
    <row r="54" spans="1:21" ht="31.5" customHeight="1" x14ac:dyDescent="0.25">
      <c r="A54" s="1" t="s">
        <v>34</v>
      </c>
      <c r="B54" s="4" t="s">
        <v>214</v>
      </c>
      <c r="C54" s="2" t="s">
        <v>28</v>
      </c>
      <c r="D54" s="1" t="s">
        <v>54</v>
      </c>
      <c r="E54" s="1" t="s">
        <v>58</v>
      </c>
      <c r="F54" s="4" t="s">
        <v>77</v>
      </c>
      <c r="G54" s="2"/>
      <c r="H54" s="40">
        <f t="shared" ref="H54:H57" si="13">I54+J54+K54+L54+M54+N54+O54+P54+Q54+R54+S54</f>
        <v>699.92200000000003</v>
      </c>
      <c r="I54" s="8">
        <v>400</v>
      </c>
      <c r="J54" s="8">
        <v>299.92200000000003</v>
      </c>
      <c r="K54" s="9">
        <v>0</v>
      </c>
      <c r="L54" s="8">
        <v>0</v>
      </c>
      <c r="M54" s="8">
        <v>0</v>
      </c>
      <c r="N54" s="8">
        <v>0</v>
      </c>
      <c r="O54" s="50">
        <v>0</v>
      </c>
      <c r="P54" s="106">
        <v>0</v>
      </c>
      <c r="Q54" s="106">
        <v>0</v>
      </c>
      <c r="R54" s="106">
        <v>0</v>
      </c>
      <c r="S54" s="106">
        <v>0</v>
      </c>
    </row>
    <row r="55" spans="1:21" s="14" customFormat="1" ht="31.5" customHeight="1" x14ac:dyDescent="0.25">
      <c r="A55" s="1" t="s">
        <v>43</v>
      </c>
      <c r="B55" s="4" t="s">
        <v>31</v>
      </c>
      <c r="C55" s="2" t="s">
        <v>28</v>
      </c>
      <c r="D55" s="1" t="s">
        <v>54</v>
      </c>
      <c r="E55" s="1"/>
      <c r="F55" s="4" t="s">
        <v>25</v>
      </c>
      <c r="G55" s="2"/>
      <c r="H55" s="40">
        <f t="shared" si="13"/>
        <v>0</v>
      </c>
      <c r="I55" s="8">
        <v>0</v>
      </c>
      <c r="J55" s="8">
        <v>0</v>
      </c>
      <c r="K55" s="9">
        <v>0</v>
      </c>
      <c r="L55" s="8">
        <v>0</v>
      </c>
      <c r="M55" s="8">
        <v>0</v>
      </c>
      <c r="N55" s="8">
        <v>0</v>
      </c>
      <c r="O55" s="50">
        <v>0</v>
      </c>
      <c r="P55" s="106">
        <v>0</v>
      </c>
      <c r="Q55" s="106">
        <v>0</v>
      </c>
      <c r="R55" s="106">
        <v>0</v>
      </c>
      <c r="S55" s="106">
        <v>0</v>
      </c>
    </row>
    <row r="56" spans="1:21" s="60" customFormat="1" ht="36.75" customHeight="1" x14ac:dyDescent="0.25">
      <c r="A56" s="83" t="s">
        <v>44</v>
      </c>
      <c r="B56" s="84" t="s">
        <v>115</v>
      </c>
      <c r="C56" s="75" t="s">
        <v>36</v>
      </c>
      <c r="D56" s="73" t="s">
        <v>51</v>
      </c>
      <c r="E56" s="73" t="s">
        <v>58</v>
      </c>
      <c r="F56" s="74" t="s">
        <v>142</v>
      </c>
      <c r="G56" s="75"/>
      <c r="H56" s="76">
        <f t="shared" si="13"/>
        <v>111753.329</v>
      </c>
      <c r="I56" s="77">
        <v>0</v>
      </c>
      <c r="J56" s="77">
        <v>0</v>
      </c>
      <c r="K56" s="78">
        <v>0</v>
      </c>
      <c r="L56" s="77">
        <v>9409.1110000000008</v>
      </c>
      <c r="M56" s="77">
        <v>78091.384999999995</v>
      </c>
      <c r="N56" s="77">
        <v>24252.832999999999</v>
      </c>
      <c r="O56" s="50">
        <v>0</v>
      </c>
      <c r="P56" s="105">
        <v>0</v>
      </c>
      <c r="Q56" s="105">
        <v>0</v>
      </c>
      <c r="R56" s="105">
        <v>0</v>
      </c>
      <c r="S56" s="105">
        <v>0</v>
      </c>
    </row>
    <row r="57" spans="1:21" ht="65.25" customHeight="1" x14ac:dyDescent="0.25">
      <c r="A57" s="3" t="s">
        <v>114</v>
      </c>
      <c r="B57" s="47" t="s">
        <v>17</v>
      </c>
      <c r="C57" s="16" t="s">
        <v>38</v>
      </c>
      <c r="D57" s="3" t="s">
        <v>54</v>
      </c>
      <c r="E57" s="3"/>
      <c r="F57" s="47" t="s">
        <v>25</v>
      </c>
      <c r="G57" s="16"/>
      <c r="H57" s="40">
        <f t="shared" si="13"/>
        <v>0</v>
      </c>
      <c r="I57" s="48">
        <v>0</v>
      </c>
      <c r="J57" s="48">
        <v>0</v>
      </c>
      <c r="K57" s="49">
        <v>0</v>
      </c>
      <c r="L57" s="48">
        <v>0</v>
      </c>
      <c r="M57" s="48">
        <v>0</v>
      </c>
      <c r="N57" s="48">
        <v>0</v>
      </c>
      <c r="O57" s="50">
        <v>0</v>
      </c>
      <c r="P57" s="106">
        <v>0</v>
      </c>
      <c r="Q57" s="106">
        <v>0</v>
      </c>
      <c r="R57" s="106">
        <v>0</v>
      </c>
      <c r="S57" s="106">
        <v>0</v>
      </c>
    </row>
    <row r="58" spans="1:21" ht="31.15" customHeight="1" x14ac:dyDescent="0.25">
      <c r="A58" s="3" t="s">
        <v>155</v>
      </c>
      <c r="B58" s="47" t="s">
        <v>156</v>
      </c>
      <c r="C58" s="2" t="s">
        <v>36</v>
      </c>
      <c r="D58" s="1" t="s">
        <v>51</v>
      </c>
      <c r="E58" s="1" t="s">
        <v>58</v>
      </c>
      <c r="F58" s="47" t="s">
        <v>157</v>
      </c>
      <c r="G58" s="16"/>
      <c r="H58" s="40">
        <f t="shared" ref="H58:H63" si="14">I58+J58+K58+L58+M58+N58+O58+P58+Q58+R58+S58</f>
        <v>3740</v>
      </c>
      <c r="I58" s="48">
        <v>0</v>
      </c>
      <c r="J58" s="48">
        <v>0</v>
      </c>
      <c r="K58" s="49">
        <v>0</v>
      </c>
      <c r="L58" s="48">
        <v>0</v>
      </c>
      <c r="M58" s="48">
        <v>0</v>
      </c>
      <c r="N58" s="48">
        <v>3740</v>
      </c>
      <c r="O58" s="50">
        <v>0</v>
      </c>
      <c r="P58" s="106">
        <v>0</v>
      </c>
      <c r="Q58" s="106">
        <v>0</v>
      </c>
      <c r="R58" s="106">
        <v>0</v>
      </c>
      <c r="S58" s="106">
        <v>0</v>
      </c>
    </row>
    <row r="59" spans="1:21" ht="42.2" customHeight="1" x14ac:dyDescent="0.25">
      <c r="A59" s="85" t="s">
        <v>18</v>
      </c>
      <c r="B59" s="66" t="s">
        <v>69</v>
      </c>
      <c r="C59" s="87" t="s">
        <v>83</v>
      </c>
      <c r="D59" s="85" t="s">
        <v>103</v>
      </c>
      <c r="E59" s="85"/>
      <c r="F59" s="86" t="s">
        <v>143</v>
      </c>
      <c r="G59" s="87"/>
      <c r="H59" s="88">
        <f t="shared" si="14"/>
        <v>6911.7017999999998</v>
      </c>
      <c r="I59" s="89">
        <f t="shared" ref="I59:S59" si="15">I60+I61+I62</f>
        <v>0</v>
      </c>
      <c r="J59" s="89">
        <f t="shared" si="15"/>
        <v>195.565</v>
      </c>
      <c r="K59" s="89">
        <f t="shared" si="15"/>
        <v>500</v>
      </c>
      <c r="L59" s="89">
        <f t="shared" si="15"/>
        <v>301</v>
      </c>
      <c r="M59" s="89">
        <f t="shared" si="15"/>
        <v>609.28800000000001</v>
      </c>
      <c r="N59" s="89">
        <f>N60+N61+N62+N63</f>
        <v>835.84879999999998</v>
      </c>
      <c r="O59" s="90">
        <f>O60+O61+O62+O63</f>
        <v>870</v>
      </c>
      <c r="P59" s="104">
        <f t="shared" si="15"/>
        <v>900</v>
      </c>
      <c r="Q59" s="104">
        <f t="shared" si="15"/>
        <v>900</v>
      </c>
      <c r="R59" s="104">
        <f t="shared" si="15"/>
        <v>900</v>
      </c>
      <c r="S59" s="104">
        <f t="shared" si="15"/>
        <v>900</v>
      </c>
    </row>
    <row r="60" spans="1:21" ht="45.4" customHeight="1" x14ac:dyDescent="0.25">
      <c r="A60" s="1" t="s">
        <v>45</v>
      </c>
      <c r="B60" s="4" t="s">
        <v>30</v>
      </c>
      <c r="C60" s="2" t="s">
        <v>37</v>
      </c>
      <c r="D60" s="1" t="s">
        <v>54</v>
      </c>
      <c r="E60" s="1" t="s">
        <v>61</v>
      </c>
      <c r="F60" s="4" t="s">
        <v>85</v>
      </c>
      <c r="G60" s="2"/>
      <c r="H60" s="40">
        <f t="shared" si="14"/>
        <v>52.863999999999997</v>
      </c>
      <c r="I60" s="8">
        <v>0</v>
      </c>
      <c r="J60" s="8">
        <v>52.863999999999997</v>
      </c>
      <c r="K60" s="9">
        <v>0</v>
      </c>
      <c r="L60" s="8">
        <v>0</v>
      </c>
      <c r="M60" s="8">
        <v>0</v>
      </c>
      <c r="N60" s="8">
        <v>0</v>
      </c>
      <c r="O60" s="50">
        <v>0</v>
      </c>
      <c r="P60" s="106">
        <v>0</v>
      </c>
      <c r="Q60" s="106">
        <v>0</v>
      </c>
      <c r="R60" s="106">
        <v>0</v>
      </c>
      <c r="S60" s="106">
        <v>0</v>
      </c>
    </row>
    <row r="61" spans="1:21" ht="42.75" customHeight="1" x14ac:dyDescent="0.25">
      <c r="A61" s="1" t="s">
        <v>52</v>
      </c>
      <c r="B61" s="4" t="s">
        <v>59</v>
      </c>
      <c r="C61" s="2" t="s">
        <v>53</v>
      </c>
      <c r="D61" s="1" t="s">
        <v>51</v>
      </c>
      <c r="E61" s="1" t="s">
        <v>58</v>
      </c>
      <c r="F61" s="4" t="s">
        <v>86</v>
      </c>
      <c r="G61" s="2"/>
      <c r="H61" s="40">
        <f t="shared" si="14"/>
        <v>142.70099999999999</v>
      </c>
      <c r="I61" s="8">
        <v>0</v>
      </c>
      <c r="J61" s="8">
        <v>142.70099999999999</v>
      </c>
      <c r="K61" s="9">
        <v>0</v>
      </c>
      <c r="L61" s="8">
        <v>0</v>
      </c>
      <c r="M61" s="8">
        <v>0</v>
      </c>
      <c r="N61" s="8">
        <v>0</v>
      </c>
      <c r="O61" s="50">
        <v>0</v>
      </c>
      <c r="P61" s="106">
        <v>0</v>
      </c>
      <c r="Q61" s="106">
        <v>0</v>
      </c>
      <c r="R61" s="106">
        <v>0</v>
      </c>
      <c r="S61" s="106">
        <v>0</v>
      </c>
    </row>
    <row r="62" spans="1:21" s="60" customFormat="1" ht="67.5" customHeight="1" x14ac:dyDescent="0.25">
      <c r="A62" s="73" t="s">
        <v>78</v>
      </c>
      <c r="B62" s="74" t="s">
        <v>151</v>
      </c>
      <c r="C62" s="75" t="s">
        <v>81</v>
      </c>
      <c r="D62" s="73" t="s">
        <v>82</v>
      </c>
      <c r="E62" s="73" t="s">
        <v>58</v>
      </c>
      <c r="F62" s="74" t="s">
        <v>104</v>
      </c>
      <c r="G62" s="75"/>
      <c r="H62" s="76">
        <f t="shared" si="14"/>
        <v>6716.1360000000004</v>
      </c>
      <c r="I62" s="77">
        <v>0</v>
      </c>
      <c r="J62" s="77">
        <v>0</v>
      </c>
      <c r="K62" s="78">
        <v>500</v>
      </c>
      <c r="L62" s="77">
        <v>301</v>
      </c>
      <c r="M62" s="77">
        <v>609.28800000000001</v>
      </c>
      <c r="N62" s="77">
        <v>835.84799999999996</v>
      </c>
      <c r="O62" s="50">
        <v>870</v>
      </c>
      <c r="P62" s="105">
        <v>900</v>
      </c>
      <c r="Q62" s="105">
        <v>900</v>
      </c>
      <c r="R62" s="105">
        <v>900</v>
      </c>
      <c r="S62" s="105">
        <v>900</v>
      </c>
    </row>
    <row r="63" spans="1:21" ht="89.25" customHeight="1" x14ac:dyDescent="0.25">
      <c r="A63" s="1" t="s">
        <v>180</v>
      </c>
      <c r="B63" s="4" t="s">
        <v>179</v>
      </c>
      <c r="C63" s="2" t="s">
        <v>81</v>
      </c>
      <c r="D63" s="1" t="s">
        <v>82</v>
      </c>
      <c r="E63" s="1" t="s">
        <v>58</v>
      </c>
      <c r="F63" s="4" t="s">
        <v>181</v>
      </c>
      <c r="G63" s="2"/>
      <c r="H63" s="40">
        <f t="shared" si="14"/>
        <v>8.0000000000000004E-4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8.0000000000000004E-4</v>
      </c>
      <c r="O63" s="50">
        <v>0</v>
      </c>
      <c r="P63" s="106">
        <v>0</v>
      </c>
      <c r="Q63" s="106">
        <v>0</v>
      </c>
      <c r="R63" s="106">
        <v>0</v>
      </c>
      <c r="S63" s="106">
        <v>0</v>
      </c>
    </row>
    <row r="64" spans="1:21" ht="54.95" customHeight="1" x14ac:dyDescent="0.25">
      <c r="A64" s="6"/>
      <c r="B64" s="21" t="s">
        <v>47</v>
      </c>
      <c r="C64" s="21"/>
      <c r="D64" s="5"/>
      <c r="E64" s="21"/>
      <c r="F64" s="22"/>
      <c r="G64" s="21"/>
      <c r="H64" s="23"/>
      <c r="I64" s="21"/>
      <c r="J64" s="21"/>
    </row>
    <row r="65" spans="1:17" ht="57" customHeight="1" x14ac:dyDescent="0.25">
      <c r="A65" s="6"/>
      <c r="B65" s="148" t="s">
        <v>203</v>
      </c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</row>
    <row r="66" spans="1:17" ht="16.5" x14ac:dyDescent="0.25">
      <c r="A66" s="6"/>
    </row>
    <row r="67" spans="1:17" ht="53.45" customHeight="1" x14ac:dyDescent="0.25">
      <c r="B67" s="148" t="s">
        <v>204</v>
      </c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Q67" s="108"/>
    </row>
    <row r="69" spans="1:17" ht="37.5" customHeight="1" x14ac:dyDescent="0.25">
      <c r="B69" s="148" t="s">
        <v>202</v>
      </c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</row>
  </sheetData>
  <mergeCells count="49">
    <mergeCell ref="L1:S1"/>
    <mergeCell ref="O14:O16"/>
    <mergeCell ref="P14:P16"/>
    <mergeCell ref="Q14:Q16"/>
    <mergeCell ref="R14:R16"/>
    <mergeCell ref="S14:S16"/>
    <mergeCell ref="A2:S2"/>
    <mergeCell ref="M7:M9"/>
    <mergeCell ref="F7:F9"/>
    <mergeCell ref="D7:D9"/>
    <mergeCell ref="P7:P9"/>
    <mergeCell ref="Q7:Q9"/>
    <mergeCell ref="L7:L9"/>
    <mergeCell ref="H7:H9"/>
    <mergeCell ref="I7:I9"/>
    <mergeCell ref="O7:O9"/>
    <mergeCell ref="H4:S4"/>
    <mergeCell ref="R7:R9"/>
    <mergeCell ref="S7:S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N7:N9"/>
    <mergeCell ref="G7:G9"/>
    <mergeCell ref="J14:J16"/>
    <mergeCell ref="K7:K9"/>
    <mergeCell ref="J7:J9"/>
    <mergeCell ref="B69:N69"/>
    <mergeCell ref="K14:K16"/>
    <mergeCell ref="L14:L16"/>
    <mergeCell ref="M14:M16"/>
    <mergeCell ref="G14:G16"/>
    <mergeCell ref="H14:H16"/>
    <mergeCell ref="F14:F16"/>
    <mergeCell ref="N14:N16"/>
    <mergeCell ref="D14:D16"/>
    <mergeCell ref="B67:N67"/>
    <mergeCell ref="B65:N65"/>
    <mergeCell ref="A14:A16"/>
    <mergeCell ref="B14:B16"/>
    <mergeCell ref="C14:C16"/>
    <mergeCell ref="E14:E16"/>
    <mergeCell ref="I14:I16"/>
  </mergeCells>
  <phoneticPr fontId="19" type="noConversion"/>
  <pageMargins left="0" right="0" top="0.55118110236220474" bottom="0" header="0.31496062992125984" footer="0.31496062992125984"/>
  <pageSetup paperSize="9" scale="58" fitToHeight="4" orientation="landscape" horizontalDpi="1200" verticalDpi="1200" r:id="rId1"/>
  <rowBreaks count="3" manualBreakCount="3">
    <brk id="26" max="18" man="1"/>
    <brk id="40" max="18" man="1"/>
    <brk id="52" max="18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2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2023-02-28T02:13:55Z</cp:lastPrinted>
  <dcterms:created xsi:type="dcterms:W3CDTF">2015-09-21T05:08:52Z</dcterms:created>
  <dcterms:modified xsi:type="dcterms:W3CDTF">2023-02-28T02:15:05Z</dcterms:modified>
</cp:coreProperties>
</file>