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Исходящие\"/>
    </mc:Choice>
  </mc:AlternateContent>
  <bookViews>
    <workbookView xWindow="0" yWindow="0" windowWidth="21570" windowHeight="8085" activeTab="3"/>
  </bookViews>
  <sheets>
    <sheet name="Приложение 1" sheetId="1" r:id="rId1"/>
    <sheet name="Приложение 3" sheetId="3" r:id="rId2"/>
    <sheet name="Приложение 4" sheetId="4" r:id="rId3"/>
    <sheet name="Приложение 5" sheetId="2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7" i="4" l="1"/>
  <c r="D156" i="4"/>
  <c r="D155" i="4"/>
  <c r="D154" i="4"/>
  <c r="N153" i="4"/>
  <c r="M153" i="4"/>
  <c r="J153" i="4"/>
  <c r="I153" i="4"/>
  <c r="H153" i="4"/>
  <c r="G153" i="4"/>
  <c r="F153" i="4"/>
  <c r="E153" i="4"/>
  <c r="D153" i="4" s="1"/>
  <c r="D152" i="4"/>
  <c r="D151" i="4"/>
  <c r="D150" i="4"/>
  <c r="D149" i="4"/>
  <c r="N148" i="4"/>
  <c r="M148" i="4"/>
  <c r="J148" i="4"/>
  <c r="I148" i="4"/>
  <c r="H148" i="4"/>
  <c r="G148" i="4"/>
  <c r="F148" i="4"/>
  <c r="E148" i="4"/>
  <c r="D148" i="4" s="1"/>
  <c r="D147" i="4"/>
  <c r="M146" i="4"/>
  <c r="M143" i="4" s="1"/>
  <c r="K146" i="4"/>
  <c r="D146" i="4" s="1"/>
  <c r="D145" i="4"/>
  <c r="D144" i="4"/>
  <c r="N143" i="4"/>
  <c r="L143" i="4"/>
  <c r="K143" i="4"/>
  <c r="J143" i="4"/>
  <c r="I143" i="4"/>
  <c r="H143" i="4"/>
  <c r="G143" i="4"/>
  <c r="F143" i="4"/>
  <c r="E143" i="4"/>
  <c r="N142" i="4"/>
  <c r="N17" i="4" s="1"/>
  <c r="N12" i="4" s="1"/>
  <c r="M142" i="4"/>
  <c r="L142" i="4"/>
  <c r="K142" i="4"/>
  <c r="J142" i="4"/>
  <c r="J17" i="4" s="1"/>
  <c r="J12" i="4" s="1"/>
  <c r="I142" i="4"/>
  <c r="H142" i="4"/>
  <c r="G142" i="4"/>
  <c r="F142" i="4"/>
  <c r="E142" i="4"/>
  <c r="N141" i="4"/>
  <c r="M141" i="4"/>
  <c r="M138" i="4" s="1"/>
  <c r="L141" i="4"/>
  <c r="K141" i="4"/>
  <c r="J141" i="4"/>
  <c r="I141" i="4"/>
  <c r="I138" i="4" s="1"/>
  <c r="H141" i="4"/>
  <c r="G141" i="4"/>
  <c r="F141" i="4"/>
  <c r="E141" i="4"/>
  <c r="N140" i="4"/>
  <c r="M140" i="4"/>
  <c r="L140" i="4"/>
  <c r="L138" i="4" s="1"/>
  <c r="K140" i="4"/>
  <c r="J140" i="4"/>
  <c r="I140" i="4"/>
  <c r="H140" i="4"/>
  <c r="H138" i="4" s="1"/>
  <c r="G140" i="4"/>
  <c r="F140" i="4"/>
  <c r="E140" i="4"/>
  <c r="D140" i="4"/>
  <c r="N139" i="4"/>
  <c r="M139" i="4"/>
  <c r="L139" i="4"/>
  <c r="K139" i="4"/>
  <c r="K138" i="4" s="1"/>
  <c r="J139" i="4"/>
  <c r="I139" i="4"/>
  <c r="H139" i="4"/>
  <c r="G139" i="4"/>
  <c r="G138" i="4" s="1"/>
  <c r="F139" i="4"/>
  <c r="E139" i="4"/>
  <c r="D139" i="4" s="1"/>
  <c r="N138" i="4"/>
  <c r="D137" i="4"/>
  <c r="D136" i="4"/>
  <c r="D135" i="4"/>
  <c r="D134" i="4"/>
  <c r="N133" i="4"/>
  <c r="M133" i="4"/>
  <c r="L133" i="4"/>
  <c r="K133" i="4"/>
  <c r="J133" i="4"/>
  <c r="I133" i="4"/>
  <c r="H133" i="4"/>
  <c r="G133" i="4"/>
  <c r="F133" i="4"/>
  <c r="E133" i="4"/>
  <c r="D133" i="4" s="1"/>
  <c r="D132" i="4"/>
  <c r="D131" i="4"/>
  <c r="D130" i="4"/>
  <c r="D129" i="4"/>
  <c r="N128" i="4"/>
  <c r="M128" i="4"/>
  <c r="L128" i="4"/>
  <c r="K128" i="4"/>
  <c r="J128" i="4"/>
  <c r="I128" i="4"/>
  <c r="H128" i="4"/>
  <c r="G128" i="4"/>
  <c r="F128" i="4"/>
  <c r="E128" i="4"/>
  <c r="D128" i="4"/>
  <c r="D127" i="4"/>
  <c r="D126" i="4"/>
  <c r="D125" i="4"/>
  <c r="D124" i="4"/>
  <c r="N123" i="4"/>
  <c r="M123" i="4"/>
  <c r="L123" i="4"/>
  <c r="K123" i="4"/>
  <c r="J123" i="4"/>
  <c r="I123" i="4"/>
  <c r="H123" i="4"/>
  <c r="G123" i="4"/>
  <c r="F123" i="4"/>
  <c r="E123" i="4"/>
  <c r="D122" i="4"/>
  <c r="D121" i="4"/>
  <c r="D120" i="4"/>
  <c r="D119" i="4"/>
  <c r="N118" i="4"/>
  <c r="M118" i="4"/>
  <c r="L118" i="4"/>
  <c r="K118" i="4"/>
  <c r="D118" i="4"/>
  <c r="D117" i="4"/>
  <c r="D116" i="4"/>
  <c r="D115" i="4"/>
  <c r="D114" i="4"/>
  <c r="N113" i="4"/>
  <c r="M113" i="4"/>
  <c r="L113" i="4"/>
  <c r="K113" i="4"/>
  <c r="D113" i="4" s="1"/>
  <c r="D112" i="4"/>
  <c r="D111" i="4"/>
  <c r="D110" i="4"/>
  <c r="D109" i="4"/>
  <c r="N108" i="4"/>
  <c r="M108" i="4"/>
  <c r="L108" i="4"/>
  <c r="K108" i="4"/>
  <c r="J108" i="4"/>
  <c r="I108" i="4"/>
  <c r="H108" i="4"/>
  <c r="G108" i="4"/>
  <c r="F108" i="4"/>
  <c r="E108" i="4"/>
  <c r="D108" i="4"/>
  <c r="D107" i="4"/>
  <c r="D106" i="4"/>
  <c r="D105" i="4"/>
  <c r="D104" i="4"/>
  <c r="N103" i="4"/>
  <c r="M103" i="4"/>
  <c r="L103" i="4"/>
  <c r="K103" i="4"/>
  <c r="J103" i="4"/>
  <c r="I103" i="4"/>
  <c r="H103" i="4"/>
  <c r="G103" i="4"/>
  <c r="D103" i="4" s="1"/>
  <c r="F103" i="4"/>
  <c r="E103" i="4"/>
  <c r="D102" i="4"/>
  <c r="D101" i="4"/>
  <c r="D100" i="4"/>
  <c r="D99" i="4"/>
  <c r="N98" i="4"/>
  <c r="M98" i="4"/>
  <c r="L98" i="4"/>
  <c r="K98" i="4"/>
  <c r="J98" i="4"/>
  <c r="I98" i="4"/>
  <c r="H98" i="4"/>
  <c r="G98" i="4"/>
  <c r="F98" i="4"/>
  <c r="D98" i="4" s="1"/>
  <c r="E98" i="4"/>
  <c r="D97" i="4"/>
  <c r="D96" i="4"/>
  <c r="D95" i="4"/>
  <c r="D94" i="4"/>
  <c r="N93" i="4"/>
  <c r="M93" i="4"/>
  <c r="L93" i="4"/>
  <c r="K93" i="4"/>
  <c r="J93" i="4"/>
  <c r="I93" i="4"/>
  <c r="H93" i="4"/>
  <c r="G93" i="4"/>
  <c r="F93" i="4"/>
  <c r="E93" i="4"/>
  <c r="D93" i="4" s="1"/>
  <c r="D92" i="4"/>
  <c r="D91" i="4"/>
  <c r="D90" i="4"/>
  <c r="D89" i="4"/>
  <c r="N88" i="4"/>
  <c r="M88" i="4"/>
  <c r="L88" i="4"/>
  <c r="K88" i="4"/>
  <c r="J88" i="4"/>
  <c r="I88" i="4"/>
  <c r="H88" i="4"/>
  <c r="G88" i="4"/>
  <c r="F88" i="4"/>
  <c r="E88" i="4"/>
  <c r="D88" i="4"/>
  <c r="D87" i="4"/>
  <c r="D86" i="4"/>
  <c r="D85" i="4"/>
  <c r="D84" i="4"/>
  <c r="N83" i="4"/>
  <c r="M83" i="4"/>
  <c r="L83" i="4"/>
  <c r="K83" i="4"/>
  <c r="J83" i="4"/>
  <c r="I83" i="4"/>
  <c r="H83" i="4"/>
  <c r="G83" i="4"/>
  <c r="D83" i="4" s="1"/>
  <c r="F83" i="4"/>
  <c r="E83" i="4"/>
  <c r="D82" i="4"/>
  <c r="D81" i="4"/>
  <c r="D80" i="4"/>
  <c r="D79" i="4"/>
  <c r="N78" i="4"/>
  <c r="M78" i="4"/>
  <c r="L78" i="4"/>
  <c r="K78" i="4"/>
  <c r="J78" i="4"/>
  <c r="I78" i="4"/>
  <c r="H78" i="4"/>
  <c r="G78" i="4"/>
  <c r="F78" i="4"/>
  <c r="E78" i="4"/>
  <c r="D77" i="4"/>
  <c r="D76" i="4"/>
  <c r="D75" i="4"/>
  <c r="D74" i="4"/>
  <c r="N73" i="4"/>
  <c r="M73" i="4"/>
  <c r="L73" i="4"/>
  <c r="K73" i="4"/>
  <c r="J73" i="4"/>
  <c r="I73" i="4"/>
  <c r="H73" i="4"/>
  <c r="G73" i="4"/>
  <c r="F73" i="4"/>
  <c r="E73" i="4"/>
  <c r="D73" i="4" s="1"/>
  <c r="D72" i="4"/>
  <c r="D71" i="4"/>
  <c r="D70" i="4"/>
  <c r="D69" i="4"/>
  <c r="N68" i="4"/>
  <c r="M68" i="4"/>
  <c r="L68" i="4"/>
  <c r="K68" i="4"/>
  <c r="J68" i="4"/>
  <c r="I68" i="4"/>
  <c r="H68" i="4"/>
  <c r="G68" i="4"/>
  <c r="F68" i="4"/>
  <c r="E68" i="4"/>
  <c r="D68" i="4"/>
  <c r="D67" i="4"/>
  <c r="K66" i="4"/>
  <c r="D66" i="4"/>
  <c r="K65" i="4"/>
  <c r="D64" i="4"/>
  <c r="N63" i="4"/>
  <c r="M63" i="4"/>
  <c r="L63" i="4"/>
  <c r="J63" i="4"/>
  <c r="I63" i="4"/>
  <c r="H63" i="4"/>
  <c r="G63" i="4"/>
  <c r="F63" i="4"/>
  <c r="E63" i="4"/>
  <c r="D62" i="4"/>
  <c r="D61" i="4"/>
  <c r="D60" i="4"/>
  <c r="D59" i="4"/>
  <c r="N58" i="4"/>
  <c r="M58" i="4"/>
  <c r="L58" i="4"/>
  <c r="K58" i="4"/>
  <c r="J58" i="4"/>
  <c r="I58" i="4"/>
  <c r="H58" i="4"/>
  <c r="G58" i="4"/>
  <c r="F58" i="4"/>
  <c r="E58" i="4"/>
  <c r="D58" i="4"/>
  <c r="D57" i="4"/>
  <c r="D56" i="4"/>
  <c r="D55" i="4"/>
  <c r="D54" i="4"/>
  <c r="N53" i="4"/>
  <c r="M53" i="4"/>
  <c r="L53" i="4"/>
  <c r="K53" i="4"/>
  <c r="J53" i="4"/>
  <c r="I53" i="4"/>
  <c r="H53" i="4"/>
  <c r="G53" i="4"/>
  <c r="D53" i="4" s="1"/>
  <c r="F53" i="4"/>
  <c r="E53" i="4"/>
  <c r="N52" i="4"/>
  <c r="M52" i="4"/>
  <c r="L52" i="4"/>
  <c r="K52" i="4"/>
  <c r="J52" i="4"/>
  <c r="I52" i="4"/>
  <c r="H52" i="4"/>
  <c r="G52" i="4"/>
  <c r="F52" i="4"/>
  <c r="E52" i="4"/>
  <c r="D52" i="4" s="1"/>
  <c r="N51" i="4"/>
  <c r="M51" i="4"/>
  <c r="M21" i="4" s="1"/>
  <c r="M16" i="4" s="1"/>
  <c r="M11" i="4" s="1"/>
  <c r="L51" i="4"/>
  <c r="K51" i="4"/>
  <c r="J51" i="4"/>
  <c r="I51" i="4"/>
  <c r="I21" i="4" s="1"/>
  <c r="I16" i="4" s="1"/>
  <c r="I11" i="4" s="1"/>
  <c r="H51" i="4"/>
  <c r="G51" i="4"/>
  <c r="F51" i="4"/>
  <c r="E51" i="4"/>
  <c r="N50" i="4"/>
  <c r="L50" i="4"/>
  <c r="L48" i="4" s="1"/>
  <c r="J50" i="4"/>
  <c r="I50" i="4"/>
  <c r="H50" i="4"/>
  <c r="H48" i="4" s="1"/>
  <c r="G50" i="4"/>
  <c r="F50" i="4"/>
  <c r="E50" i="4"/>
  <c r="N49" i="4"/>
  <c r="N48" i="4" s="1"/>
  <c r="M49" i="4"/>
  <c r="L49" i="4"/>
  <c r="K49" i="4"/>
  <c r="J49" i="4"/>
  <c r="J48" i="4" s="1"/>
  <c r="I49" i="4"/>
  <c r="H49" i="4"/>
  <c r="G49" i="4"/>
  <c r="G48" i="4" s="1"/>
  <c r="F49" i="4"/>
  <c r="F48" i="4" s="1"/>
  <c r="E49" i="4"/>
  <c r="M48" i="4"/>
  <c r="I48" i="4"/>
  <c r="E48" i="4"/>
  <c r="D47" i="4"/>
  <c r="D46" i="4"/>
  <c r="D45" i="4"/>
  <c r="D44" i="4"/>
  <c r="N43" i="4"/>
  <c r="M43" i="4"/>
  <c r="L43" i="4"/>
  <c r="K43" i="4"/>
  <c r="J43" i="4"/>
  <c r="I43" i="4"/>
  <c r="H43" i="4"/>
  <c r="G43" i="4"/>
  <c r="F43" i="4"/>
  <c r="E43" i="4"/>
  <c r="D43" i="4"/>
  <c r="N42" i="4"/>
  <c r="M42" i="4"/>
  <c r="L42" i="4"/>
  <c r="L22" i="4" s="1"/>
  <c r="K42" i="4"/>
  <c r="K22" i="4" s="1"/>
  <c r="K17" i="4" s="1"/>
  <c r="J42" i="4"/>
  <c r="I42" i="4"/>
  <c r="H42" i="4"/>
  <c r="G42" i="4"/>
  <c r="D42" i="4" s="1"/>
  <c r="F42" i="4"/>
  <c r="E42" i="4"/>
  <c r="N41" i="4"/>
  <c r="N21" i="4" s="1"/>
  <c r="N16" i="4" s="1"/>
  <c r="M41" i="4"/>
  <c r="L41" i="4"/>
  <c r="K41" i="4"/>
  <c r="K21" i="4" s="1"/>
  <c r="J41" i="4"/>
  <c r="J21" i="4" s="1"/>
  <c r="J16" i="4" s="1"/>
  <c r="I41" i="4"/>
  <c r="H41" i="4"/>
  <c r="G41" i="4"/>
  <c r="G21" i="4" s="1"/>
  <c r="F41" i="4"/>
  <c r="F21" i="4" s="1"/>
  <c r="F16" i="4" s="1"/>
  <c r="E41" i="4"/>
  <c r="D41" i="4" s="1"/>
  <c r="N40" i="4"/>
  <c r="N38" i="4" s="1"/>
  <c r="M40" i="4"/>
  <c r="M20" i="4" s="1"/>
  <c r="M15" i="4" s="1"/>
  <c r="L40" i="4"/>
  <c r="K40" i="4"/>
  <c r="J40" i="4"/>
  <c r="J38" i="4" s="1"/>
  <c r="I40" i="4"/>
  <c r="I20" i="4" s="1"/>
  <c r="I15" i="4" s="1"/>
  <c r="H40" i="4"/>
  <c r="G40" i="4"/>
  <c r="F40" i="4"/>
  <c r="F38" i="4" s="1"/>
  <c r="E40" i="4"/>
  <c r="N39" i="4"/>
  <c r="M39" i="4"/>
  <c r="M19" i="4" s="1"/>
  <c r="M14" i="4" s="1"/>
  <c r="L39" i="4"/>
  <c r="K39" i="4"/>
  <c r="J39" i="4"/>
  <c r="I39" i="4"/>
  <c r="I19" i="4" s="1"/>
  <c r="I18" i="4" s="1"/>
  <c r="H39" i="4"/>
  <c r="G39" i="4"/>
  <c r="F39" i="4"/>
  <c r="E39" i="4"/>
  <c r="E19" i="4" s="1"/>
  <c r="D39" i="4"/>
  <c r="D37" i="4"/>
  <c r="D36" i="4"/>
  <c r="D35" i="4"/>
  <c r="D34" i="4"/>
  <c r="N33" i="4"/>
  <c r="M33" i="4"/>
  <c r="L33" i="4"/>
  <c r="K33" i="4"/>
  <c r="J33" i="4"/>
  <c r="I33" i="4"/>
  <c r="H33" i="4"/>
  <c r="G33" i="4"/>
  <c r="F33" i="4"/>
  <c r="E33" i="4"/>
  <c r="D33" i="4" s="1"/>
  <c r="D32" i="4"/>
  <c r="D31" i="4"/>
  <c r="D30" i="4"/>
  <c r="D29" i="4"/>
  <c r="N28" i="4"/>
  <c r="M28" i="4"/>
  <c r="L28" i="4"/>
  <c r="K28" i="4"/>
  <c r="J28" i="4"/>
  <c r="I28" i="4"/>
  <c r="H28" i="4"/>
  <c r="G28" i="4"/>
  <c r="F28" i="4"/>
  <c r="E28" i="4"/>
  <c r="D28" i="4" s="1"/>
  <c r="D27" i="4"/>
  <c r="D26" i="4"/>
  <c r="D25" i="4"/>
  <c r="D24" i="4"/>
  <c r="N23" i="4"/>
  <c r="M23" i="4"/>
  <c r="L23" i="4"/>
  <c r="K23" i="4"/>
  <c r="J23" i="4"/>
  <c r="I23" i="4"/>
  <c r="H23" i="4"/>
  <c r="G23" i="4"/>
  <c r="F23" i="4"/>
  <c r="E23" i="4"/>
  <c r="D23" i="4"/>
  <c r="M22" i="4"/>
  <c r="E22" i="4"/>
  <c r="L21" i="4"/>
  <c r="L16" i="4" s="1"/>
  <c r="L11" i="4" s="1"/>
  <c r="H21" i="4"/>
  <c r="H16" i="4" s="1"/>
  <c r="H11" i="4" s="1"/>
  <c r="L20" i="4"/>
  <c r="L15" i="4" s="1"/>
  <c r="L10" i="4" s="1"/>
  <c r="H20" i="4"/>
  <c r="H15" i="4" s="1"/>
  <c r="H10" i="4" s="1"/>
  <c r="G20" i="4"/>
  <c r="G15" i="4" s="1"/>
  <c r="G10" i="4" s="1"/>
  <c r="K19" i="4"/>
  <c r="G19" i="4"/>
  <c r="G18" i="4" s="1"/>
  <c r="M18" i="4"/>
  <c r="M17" i="4"/>
  <c r="M12" i="4" s="1"/>
  <c r="L17" i="4"/>
  <c r="L12" i="4" s="1"/>
  <c r="I17" i="4"/>
  <c r="I12" i="4" s="1"/>
  <c r="H17" i="4"/>
  <c r="H12" i="4" s="1"/>
  <c r="G17" i="4"/>
  <c r="K16" i="4"/>
  <c r="K11" i="4" s="1"/>
  <c r="G16" i="4"/>
  <c r="G11" i="4" s="1"/>
  <c r="I14" i="4"/>
  <c r="I13" i="4" s="1"/>
  <c r="E14" i="4"/>
  <c r="K12" i="4"/>
  <c r="G12" i="4"/>
  <c r="N11" i="4"/>
  <c r="J11" i="4"/>
  <c r="F11" i="4"/>
  <c r="M10" i="4"/>
  <c r="I10" i="4"/>
  <c r="H50" i="3"/>
  <c r="R49" i="3"/>
  <c r="Q49" i="3"/>
  <c r="O49" i="3"/>
  <c r="N49" i="3"/>
  <c r="M49" i="3"/>
  <c r="L49" i="3"/>
  <c r="K49" i="3"/>
  <c r="J49" i="3"/>
  <c r="I49" i="3"/>
  <c r="Q47" i="3"/>
  <c r="Q44" i="3" s="1"/>
  <c r="Q43" i="3" s="1"/>
  <c r="O47" i="3"/>
  <c r="H47" i="3" s="1"/>
  <c r="R46" i="3"/>
  <c r="P46" i="3"/>
  <c r="N46" i="3"/>
  <c r="M46" i="3"/>
  <c r="L46" i="3"/>
  <c r="K46" i="3"/>
  <c r="J46" i="3"/>
  <c r="I46" i="3"/>
  <c r="R45" i="3"/>
  <c r="Q45" i="3"/>
  <c r="Q12" i="3" s="1"/>
  <c r="P45" i="3"/>
  <c r="P43" i="3" s="1"/>
  <c r="O45" i="3"/>
  <c r="N45" i="3"/>
  <c r="M45" i="3"/>
  <c r="M12" i="3" s="1"/>
  <c r="L45" i="3"/>
  <c r="L43" i="3" s="1"/>
  <c r="K45" i="3"/>
  <c r="J45" i="3"/>
  <c r="I45" i="3"/>
  <c r="I12" i="3" s="1"/>
  <c r="H45" i="3"/>
  <c r="R44" i="3"/>
  <c r="R43" i="3" s="1"/>
  <c r="P44" i="3"/>
  <c r="N44" i="3"/>
  <c r="N11" i="3" s="1"/>
  <c r="N10" i="3" s="1"/>
  <c r="N9" i="3" s="1"/>
  <c r="M44" i="3"/>
  <c r="L44" i="3"/>
  <c r="K44" i="3"/>
  <c r="K43" i="3" s="1"/>
  <c r="J44" i="3"/>
  <c r="J43" i="3" s="1"/>
  <c r="I44" i="3"/>
  <c r="I43" i="3" s="1"/>
  <c r="M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O28" i="3"/>
  <c r="H28" i="3" s="1"/>
  <c r="R27" i="3"/>
  <c r="R25" i="3" s="1"/>
  <c r="R14" i="3" s="1"/>
  <c r="Q27" i="3"/>
  <c r="H27" i="3" s="1"/>
  <c r="H26" i="3"/>
  <c r="P25" i="3"/>
  <c r="O25" i="3"/>
  <c r="O14" i="3" s="1"/>
  <c r="O13" i="3" s="1"/>
  <c r="N25" i="3"/>
  <c r="M25" i="3"/>
  <c r="M14" i="3" s="1"/>
  <c r="L25" i="3"/>
  <c r="K25" i="3"/>
  <c r="J25" i="3"/>
  <c r="I25" i="3"/>
  <c r="H21" i="3"/>
  <c r="R20" i="3"/>
  <c r="Q20" i="3"/>
  <c r="P20" i="3"/>
  <c r="O20" i="3"/>
  <c r="N20" i="3"/>
  <c r="M20" i="3"/>
  <c r="L20" i="3"/>
  <c r="K20" i="3"/>
  <c r="J20" i="3"/>
  <c r="I20" i="3"/>
  <c r="H19" i="3"/>
  <c r="H18" i="3"/>
  <c r="H17" i="3"/>
  <c r="R16" i="3"/>
  <c r="Q16" i="3"/>
  <c r="P16" i="3"/>
  <c r="O16" i="3"/>
  <c r="N16" i="3"/>
  <c r="M16" i="3"/>
  <c r="L16" i="3"/>
  <c r="K16" i="3"/>
  <c r="H16" i="3" s="1"/>
  <c r="J16" i="3"/>
  <c r="I16" i="3"/>
  <c r="P14" i="3"/>
  <c r="P13" i="3" s="1"/>
  <c r="N14" i="3"/>
  <c r="N13" i="3" s="1"/>
  <c r="L14" i="3"/>
  <c r="L11" i="3" s="1"/>
  <c r="K14" i="3"/>
  <c r="K13" i="3" s="1"/>
  <c r="J14" i="3"/>
  <c r="J13" i="3" s="1"/>
  <c r="L13" i="3"/>
  <c r="R12" i="3"/>
  <c r="O12" i="3"/>
  <c r="N12" i="3"/>
  <c r="K12" i="3"/>
  <c r="J12" i="3"/>
  <c r="P11" i="3"/>
  <c r="M9" i="4" l="1"/>
  <c r="M8" i="4" s="1"/>
  <c r="M13" i="4"/>
  <c r="H19" i="4"/>
  <c r="H38" i="4"/>
  <c r="L19" i="4"/>
  <c r="L38" i="4"/>
  <c r="N19" i="4"/>
  <c r="D22" i="4"/>
  <c r="E17" i="4"/>
  <c r="D142" i="4"/>
  <c r="F17" i="4"/>
  <c r="F12" i="4" s="1"/>
  <c r="G38" i="4"/>
  <c r="D51" i="4"/>
  <c r="E21" i="4"/>
  <c r="D78" i="4"/>
  <c r="F138" i="4"/>
  <c r="D141" i="4"/>
  <c r="E138" i="4"/>
  <c r="D138" i="4" s="1"/>
  <c r="D143" i="4"/>
  <c r="E9" i="4"/>
  <c r="F19" i="4"/>
  <c r="K48" i="4"/>
  <c r="D48" i="4" s="1"/>
  <c r="D65" i="4"/>
  <c r="K63" i="4"/>
  <c r="I9" i="4"/>
  <c r="I8" i="4" s="1"/>
  <c r="J19" i="4"/>
  <c r="K38" i="4"/>
  <c r="D40" i="4"/>
  <c r="E20" i="4"/>
  <c r="D49" i="4"/>
  <c r="K50" i="4"/>
  <c r="K20" i="4" s="1"/>
  <c r="K15" i="4" s="1"/>
  <c r="K10" i="4" s="1"/>
  <c r="D63" i="4"/>
  <c r="D123" i="4"/>
  <c r="J138" i="4"/>
  <c r="G14" i="4"/>
  <c r="K14" i="4"/>
  <c r="E38" i="4"/>
  <c r="D38" i="4" s="1"/>
  <c r="I38" i="4"/>
  <c r="M38" i="4"/>
  <c r="F20" i="4"/>
  <c r="F15" i="4" s="1"/>
  <c r="F10" i="4" s="1"/>
  <c r="J20" i="4"/>
  <c r="J15" i="4" s="1"/>
  <c r="J10" i="4" s="1"/>
  <c r="N20" i="4"/>
  <c r="N15" i="4" s="1"/>
  <c r="N10" i="4" s="1"/>
  <c r="R13" i="3"/>
  <c r="R11" i="3"/>
  <c r="R10" i="3" s="1"/>
  <c r="R9" i="3" s="1"/>
  <c r="L10" i="3"/>
  <c r="L9" i="3" s="1"/>
  <c r="P12" i="3"/>
  <c r="P10" i="3" s="1"/>
  <c r="P9" i="3" s="1"/>
  <c r="N43" i="3"/>
  <c r="Q25" i="3"/>
  <c r="Q14" i="3" s="1"/>
  <c r="Q13" i="3" s="1"/>
  <c r="J11" i="3"/>
  <c r="J10" i="3" s="1"/>
  <c r="J9" i="3" s="1"/>
  <c r="L12" i="3"/>
  <c r="O44" i="3"/>
  <c r="O43" i="3" s="1"/>
  <c r="O46" i="3"/>
  <c r="H20" i="3"/>
  <c r="H49" i="3"/>
  <c r="M11" i="3"/>
  <c r="M10" i="3" s="1"/>
  <c r="M9" i="3" s="1"/>
  <c r="M13" i="3"/>
  <c r="Q11" i="3"/>
  <c r="Q10" i="3" s="1"/>
  <c r="Q9" i="3" s="1"/>
  <c r="H43" i="3"/>
  <c r="H44" i="3"/>
  <c r="H46" i="3"/>
  <c r="K11" i="3"/>
  <c r="K10" i="3" s="1"/>
  <c r="K9" i="3" s="1"/>
  <c r="O11" i="3"/>
  <c r="O10" i="3" s="1"/>
  <c r="O9" i="3" s="1"/>
  <c r="Q46" i="3"/>
  <c r="I14" i="3"/>
  <c r="J18" i="4" l="1"/>
  <c r="J14" i="4"/>
  <c r="N18" i="4"/>
  <c r="N14" i="4"/>
  <c r="K13" i="4"/>
  <c r="K9" i="4"/>
  <c r="K8" i="4" s="1"/>
  <c r="E15" i="4"/>
  <c r="D20" i="4"/>
  <c r="D19" i="4"/>
  <c r="E16" i="4"/>
  <c r="D21" i="4"/>
  <c r="G13" i="4"/>
  <c r="G9" i="4"/>
  <c r="G8" i="4" s="1"/>
  <c r="F14" i="4"/>
  <c r="F18" i="4"/>
  <c r="E12" i="4"/>
  <c r="D12" i="4" s="1"/>
  <c r="D17" i="4"/>
  <c r="K18" i="4"/>
  <c r="H18" i="4"/>
  <c r="H14" i="4"/>
  <c r="D50" i="4"/>
  <c r="L18" i="4"/>
  <c r="L14" i="4"/>
  <c r="E18" i="4"/>
  <c r="H25" i="3"/>
  <c r="I11" i="3"/>
  <c r="H14" i="3"/>
  <c r="I13" i="3"/>
  <c r="H13" i="3" s="1"/>
  <c r="H13" i="4" l="1"/>
  <c r="H9" i="4"/>
  <c r="H8" i="4" s="1"/>
  <c r="N13" i="4"/>
  <c r="N9" i="4"/>
  <c r="N8" i="4" s="1"/>
  <c r="D18" i="4"/>
  <c r="F13" i="4"/>
  <c r="F9" i="4"/>
  <c r="D14" i="4"/>
  <c r="E11" i="4"/>
  <c r="D11" i="4" s="1"/>
  <c r="D16" i="4"/>
  <c r="J13" i="4"/>
  <c r="J9" i="4"/>
  <c r="J8" i="4" s="1"/>
  <c r="D15" i="4"/>
  <c r="E10" i="4"/>
  <c r="E13" i="4"/>
  <c r="L13" i="4"/>
  <c r="L9" i="4"/>
  <c r="L8" i="4" s="1"/>
  <c r="H11" i="3"/>
  <c r="I10" i="3"/>
  <c r="D13" i="4" l="1"/>
  <c r="F8" i="4"/>
  <c r="D9" i="4"/>
  <c r="D10" i="4"/>
  <c r="E8" i="4"/>
  <c r="H10" i="3"/>
  <c r="I9" i="3"/>
  <c r="H9" i="3" s="1"/>
  <c r="D8" i="4" l="1"/>
  <c r="S11" i="1" l="1"/>
  <c r="S10" i="1"/>
  <c r="S9" i="1"/>
  <c r="S8" i="1"/>
  <c r="S7" i="1"/>
  <c r="D9" i="2" l="1"/>
  <c r="D8" i="2" s="1"/>
  <c r="E9" i="2"/>
  <c r="E8" i="2" s="1"/>
  <c r="F9" i="2"/>
  <c r="F8" i="2" s="1"/>
  <c r="G9" i="2"/>
  <c r="G8" i="2" s="1"/>
  <c r="H9" i="2"/>
  <c r="H8" i="2" s="1"/>
  <c r="I9" i="2"/>
  <c r="I8" i="2" s="1"/>
  <c r="J9" i="2"/>
  <c r="J8" i="2" s="1"/>
  <c r="K9" i="2"/>
  <c r="K8" i="2" s="1"/>
  <c r="L9" i="2"/>
  <c r="L8" i="2" s="1"/>
  <c r="C9" i="2"/>
  <c r="C8" i="2" s="1"/>
</calcChain>
</file>

<file path=xl/sharedStrings.xml><?xml version="1.0" encoding="utf-8"?>
<sst xmlns="http://schemas.openxmlformats.org/spreadsheetml/2006/main" count="612" uniqueCount="193">
  <si>
    <t>№</t>
  </si>
  <si>
    <t>Наименование программы, подпрограммы, основного мероприятия/мероприятия</t>
  </si>
  <si>
    <t>Срок реализации</t>
  </si>
  <si>
    <t>Координатор программы, координатор подпрограммы, участники муниципальной программы</t>
  </si>
  <si>
    <t>Показатель реализации программы</t>
  </si>
  <si>
    <t>Значение планового показателя по годам реализации</t>
  </si>
  <si>
    <t>начало</t>
  </si>
  <si>
    <t>завершение</t>
  </si>
  <si>
    <t>2019*</t>
  </si>
  <si>
    <t>Наименование показателя единица измерения</t>
  </si>
  <si>
    <t>источник данных, использованный для расчета показателя</t>
  </si>
  <si>
    <t>Муниципальная программа «Экономическое развитие города Свободного"</t>
  </si>
  <si>
    <t>Администрация города Свободного (управление экономики админитсрации города Свободного)</t>
  </si>
  <si>
    <t>Количество малых и средних предприятий в расчете на 1 тыс. человек населения города Свободного, единиц.</t>
  </si>
  <si>
    <t>Амурстат</t>
  </si>
  <si>
    <t>25,34*</t>
  </si>
  <si>
    <t>Количество созданных рабочих мест,ед.</t>
  </si>
  <si>
    <t>Подпрограмма «Развитие субъектов малого и среднего предпринимательства в городе Свободном»</t>
  </si>
  <si>
    <t>Администрация города Свободного (управление экономики администрации города Свободного)</t>
  </si>
  <si>
    <t>Число субъектов малого и среднего бизнеса, ед.</t>
  </si>
  <si>
    <t xml:space="preserve">Амурстат до 2017 г., Единый реестр субъектов МСП с 2017 г. </t>
  </si>
  <si>
    <t>1361*</t>
  </si>
  <si>
    <t>Доля занятых работников на малых и средних предприятиях города (в процентах от общей численности работников, занятых на всех предприятиях и организациях), в процентах</t>
  </si>
  <si>
    <t>18,7**</t>
  </si>
  <si>
    <t>Объем налоговых поступлений от малого и среднего предпринимательства в бюджет города, млн. рублей</t>
  </si>
  <si>
    <t>1.1.   </t>
  </si>
  <si>
    <t xml:space="preserve">Основное мероприятие: Финансовая поддержка </t>
  </si>
  <si>
    <t>1.1.1.</t>
  </si>
  <si>
    <t>Субсидия по возмещению части затрат, связанных с приобретением оборудования в целях создания, и (или) развития, и (или) модернизации производства товаров</t>
  </si>
  <si>
    <t>Численность субъектов малого и среднего предпринимательства получивших финансовую поддержку, единиц</t>
  </si>
  <si>
    <t>Протокол конкурсной комиссии</t>
  </si>
  <si>
    <t xml:space="preserve"> -</t>
  </si>
  <si>
    <t xml:space="preserve"> 1.1.2</t>
  </si>
  <si>
    <t>Субсидия начинающим субъектам малого и среднего предпринимательства включая крестьянские-фермерские хозяйства</t>
  </si>
  <si>
    <t xml:space="preserve"> 1.1.3</t>
  </si>
  <si>
    <t>Субсидия на возмещение части затрат на участие в выставочно-ярмарочных мероприятиях в Российской Федерации и за рубежом</t>
  </si>
  <si>
    <t>1.1.4</t>
  </si>
  <si>
    <t>Государственная поддержка малого и среднего предпринимательства, включая крестьянские (фермерские) хозяйства (в части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</si>
  <si>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_</t>
  </si>
  <si>
    <t>1.1.5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</si>
  <si>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</si>
  <si>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Прирост оборота продукции, реализуемой субъектами малого и среднего предпринимательства - получателями поддержки,%</t>
  </si>
  <si>
    <t>отчет олучателя поддержки</t>
  </si>
  <si>
    <t>Прирост объема поступления налогов и сборов от субъектов малого и среднего предпринимательства - получателями поддержки,%</t>
  </si>
  <si>
    <t>Осуществление предпринимательской деятельности субъектами малого и среднего предпринимательства - получателями поддержки на 01.03.2020, да/нет</t>
  </si>
  <si>
    <t>ЕГРЮЛ, ЕГРИП</t>
  </si>
  <si>
    <t>да</t>
  </si>
  <si>
    <t>Доля  численности сохраненных работников, занятых у субъектов малого и среднего предпринимательства - получателей поддержки, в общйе численности раотников по состоянию на 01.03.2020, %</t>
  </si>
  <si>
    <t>Число занятых у субъектов малого и среднего предпринимательства - получателей поддержки работников по отношению к прошлому году, %</t>
  </si>
  <si>
    <t xml:space="preserve"> 1.2</t>
  </si>
  <si>
    <t>Основное мероприятие: Консультационная, информационная, организационная мероприятия</t>
  </si>
  <si>
    <t xml:space="preserve"> 1.2.1</t>
  </si>
  <si>
    <t>Расходы на организационные, консультационные и информационные мероприятия</t>
  </si>
  <si>
    <t>-</t>
  </si>
  <si>
    <t>Количество консультаций ед.</t>
  </si>
  <si>
    <t>Количество выпущенных информационных сообщений, ед.</t>
  </si>
  <si>
    <t>не менее 3</t>
  </si>
  <si>
    <t>не менее 12</t>
  </si>
  <si>
    <t xml:space="preserve"> 1.3</t>
  </si>
  <si>
    <t>Основное мероприятие "Региональный проект" Акселерация субъектов малого и среднего предпринимательства"</t>
  </si>
  <si>
    <t>*</t>
  </si>
  <si>
    <t xml:space="preserve">Снижение показателей с 2019 года связано с нестабильностью данных Единого реестра субъектов малого и среднего предпринимательства, корректировкой сведеней о численности зарегестрированных субъектов МСП в сторону уменьшения, в том числе в связи с непредоставлением отчетности в сторону уменьшения, в том числе в связи с непредоставлением отчетности в устаноленные сроки. </t>
  </si>
  <si>
    <t>**</t>
  </si>
  <si>
    <t>Доля занятых работников на малых и средних предприятиях города (в процентах от общей численности работников, занятых на всех предприятиях и организациях), сократилась в связи с значительным увеличением общей численности работников за счет увеличения численности работноков в сфере строительство, обусловленной стротиельством Амурского АГПЗ</t>
  </si>
  <si>
    <t>КОЭФФИЦИЕНТ ЗНАЧИМОСТИ МЕРОПРИЯТИЙ ПОДПРОГРАММ МУНИЦИПАЛЬНОЙ
ПРОГРАММЫ «ЭКОНОМИЧЕСКОЕ РАЗВИТИЕ ГОРОДА СВОБОДНОГО»</t>
  </si>
  <si>
    <t>№№</t>
  </si>
  <si>
    <t>Наименование муниципальной программы, подпрограммы, основного мероприятия</t>
  </si>
  <si>
    <t>1.</t>
  </si>
  <si>
    <t>Подпрограмма «Развитие малого и среднего предпринимательства в городе Свободном»</t>
  </si>
  <si>
    <t>1.1.</t>
  </si>
  <si>
    <t>Основное мероприятие. Финансовая поддержка</t>
  </si>
  <si>
    <t>Субсидия по возмещению части затрат, связанных с приобретением оборудования в целях создания и (или) развития, и (или) модернизации производства товаров</t>
  </si>
  <si>
    <t>1.1.2.</t>
  </si>
  <si>
    <t>Субсидии начинающим субъектам малого и среднего предпринимательства, включая крестьянские (фермерские) хозяйства</t>
  </si>
  <si>
    <t>1.1.3.</t>
  </si>
  <si>
    <t>1.1.4.</t>
  </si>
  <si>
    <t>1.1.5.</t>
  </si>
  <si>
    <t>1.2.</t>
  </si>
  <si>
    <t>Основное мероприятие. Консультационные, информационные, организационные мероприятия</t>
  </si>
  <si>
    <t>1.2.1.</t>
  </si>
  <si>
    <t>Расходы на организационные, консультационные, информационные мероприятия</t>
  </si>
  <si>
    <t>1.3.</t>
  </si>
  <si>
    <t>Основное мероприятие «Региональный проект «Акселерация субъектов малого и среднего предпринимательства»</t>
  </si>
  <si>
    <t>1.3.1.</t>
  </si>
  <si>
    <t>Государственная поддержка малого и среднего предпринимательства (в части субсидии местным бюджетам монопрофильных муниципальных образований (моногородов) Амурской области для реализации муниципальных программ (подпрограмм) развития малого и среднего предпринимательства)</t>
  </si>
  <si>
    <t>Приложение № 5
к муниципальной программе</t>
  </si>
  <si>
    <t>1.1.7.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</si>
  <si>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ммероприятий, связанных с предотвращением вляиния геополитической и экономической ситуации на развитие отраслей экономики</t>
  </si>
  <si>
    <t>Субсидия на возмещение части затрат на участие в выставочно0ярмарочных мероприятиях в Российской Федерации и за рубежом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</si>
  <si>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ситуации на развитие отрасли</t>
  </si>
  <si>
    <t xml:space="preserve">Приложение №1 
к муниципальной программе </t>
  </si>
  <si>
    <t>СИСТЕМА ОСНОВНЫХ МЕРОПРИЯТИЙ И ПЛАНОВЫХ
ПОКАЗАТЕЛЕЙ РЕАЛИЗАЦИИ МУНИЦИПАЛЬНОЙ ПРОГРАММЫ</t>
  </si>
  <si>
    <t>отчет получателя поддержки</t>
  </si>
  <si>
    <t>***</t>
  </si>
  <si>
    <t>Плановый показатель скорректированн с учетом в составе МСП числа самозанятых</t>
  </si>
  <si>
    <t>отчет налогового органа "Поступление налоговых и неналоговых доходов в консолидированный бюджет"</t>
  </si>
  <si>
    <t>****</t>
  </si>
  <si>
    <t>Оценить показатель с 2023 года не представляется возможным в связи с прекращением предоставления отчета налоговым органом обусловленое реорганизацией налоговой системы</t>
  </si>
  <si>
    <t>1311***</t>
  </si>
  <si>
    <t>59,72****</t>
  </si>
  <si>
    <t>- *****</t>
  </si>
  <si>
    <t>*****</t>
  </si>
  <si>
    <t>Плановый показатель снижен исходя из влияния сложной экономической ситуации, сложившейся в результате распространения короновирусной инфекции</t>
  </si>
  <si>
    <t>Отношение 2024 года к 2014 году, %</t>
  </si>
  <si>
    <t xml:space="preserve"> </t>
  </si>
  <si>
    <t>Ресурсное обеспечение реализации муниципальной программы за счет средств бюджета города Свободного</t>
  </si>
  <si>
    <t>№ п/п</t>
  </si>
  <si>
    <t>Код бюджетной классификации</t>
  </si>
  <si>
    <t>Ресурсное обеспечение (тыс. руб.)</t>
  </si>
  <si>
    <t>Исполнители программных мероприятий (координатор муниципальной программы, координатор подпрограммы, участники муниципальной программы)</t>
  </si>
  <si>
    <t>ГРБС</t>
  </si>
  <si>
    <t>РзПР</t>
  </si>
  <si>
    <t>ЦСР</t>
  </si>
  <si>
    <t>Всего</t>
  </si>
  <si>
    <t>Муниципальная программа «Экономическое развитие города Свободного »</t>
  </si>
  <si>
    <t>001</t>
  </si>
  <si>
    <t>50.0.00.00000*</t>
  </si>
  <si>
    <t>Администрация города Свободного (Управление экономики администрации города Свободного)</t>
  </si>
  <si>
    <t>итого</t>
  </si>
  <si>
    <t>50.1.00.00000*</t>
  </si>
  <si>
    <t>кредиторская задолженность прошлых лет</t>
  </si>
  <si>
    <t>50.1.0001.</t>
  </si>
  <si>
    <t>Основное мероприятие: Финансовая поддержка</t>
  </si>
  <si>
    <t>0412</t>
  </si>
  <si>
    <t>50.1.01.00000*</t>
  </si>
  <si>
    <t>50.1.0001</t>
  </si>
  <si>
    <t>50.1.01.L0644*</t>
  </si>
  <si>
    <t>Субсидия начинающим субъектам малого и среднего предпринимательства включая крестьянские (фермерские) хозяйства</t>
  </si>
  <si>
    <t>50.1.01.04100**</t>
  </si>
  <si>
    <t>50.1.01.04130*</t>
  </si>
  <si>
    <t>50.1.01.L5272</t>
  </si>
  <si>
    <t>1.1.4.1</t>
  </si>
  <si>
    <t>Субсидия для субсидирования части затрат субъектов малого и среднего предпринимательства, связанных с уплатой лизинговых платежей по договору (договорам) лизинга, заключенному с российскими лизинговыми организациями в целях создания и (или) развития либо модернизации производства товаров (работ, услуг)</t>
  </si>
  <si>
    <t>50.1.01.S0130</t>
  </si>
  <si>
    <t>1.1.5.1</t>
  </si>
  <si>
    <t>Субсидии субъектам малого и среднего предпринимательства, включая крестьянские (фермерские) хозяйства, в части предоставления грантов (субсидии) начинающим предпринимателям</t>
  </si>
  <si>
    <t>1.1.5.2</t>
  </si>
  <si>
    <t>Субсидия субъектам малого и среднего предпринимательства в части  возмещения части затрат, связанных с приобретением оборудования в целях создания, и (или) развития, и (или) модернизации производства товаров (работ, услуг)</t>
  </si>
  <si>
    <t>1.1.5.3</t>
  </si>
  <si>
    <t>Субсидия субъектам малого и среднего предпринимательства по возмещению уплаты первого взноса (аванса) при заключении договоров лизинга оборудования.</t>
  </si>
  <si>
    <t>1.1.5.4</t>
  </si>
  <si>
    <t xml:space="preserve"> Субсидия субъектам малого и среднего предпринимательства на организацию групп дневного времяпрепровождения детей дошкольного возраста (Центр времяпрепровождения детей)</t>
  </si>
  <si>
    <t>1.1.5.5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</si>
  <si>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</t>
  </si>
  <si>
    <t>1.1.5.6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</si>
  <si>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гостиничного бизнеса</t>
  </si>
  <si>
    <t>1.1.5.7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</si>
  <si>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осуществляющих деятельность в сфере общественного питания с использованием объектов общественного питания</t>
  </si>
  <si>
    <t>1.1.5.8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</si>
  <si>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осуществляющих деятельность в сфере туристических услуг</t>
  </si>
  <si>
    <t>1.1.5.9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</si>
  <si>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культуры и досуговой деятельности</t>
  </si>
  <si>
    <t>1.1.5.10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</si>
  <si>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осуществляющих деятельность в сфере физической культуры и спорта</t>
  </si>
  <si>
    <t>1.1.5.11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</si>
  <si>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осуществляющих деятельность в сфере образования</t>
  </si>
  <si>
    <t>1.1.5.12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</si>
  <si>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осуществляющих деятельность в сфере присмотра и ухода за детьми</t>
  </si>
  <si>
    <t>1.1.5.13</t>
  </si>
  <si>
    <t>Субсидия субъектам малого и среднего предпринимательства, осуществляющим деятельность в сфере общественного питания</t>
  </si>
  <si>
    <t>1.1.5.14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</si>
  <si>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предоставления услуг детских игровых комнат и детских развлекательных центров, иных развлекательных и досуговых заведений (за исключением ночных клубов (дискотек), иных аналогичных объектов и кинотеатров (кинозалов) с использованием стационарных помещений для предоставления услуг и проведения мероприятий, информация о которых содержится в Едином государственном реестре юридических лиц либо в Едином государственном реестре индивидуальных предпринимателей на дату подачи субъектами малого и среднего предпринимательства заявки на предоставление субсидии и приостановившим свою деятельность в соответствии с распоряжением губернатора Амурской области от 27 января 2020 г. N 10-р "О введении режима повышенной готовности"</t>
  </si>
  <si>
    <t>1.1.6.</t>
  </si>
  <si>
    <t>Гранд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отрасли</t>
  </si>
  <si>
    <t>04.12</t>
  </si>
  <si>
    <t>50.1.01.04101</t>
  </si>
  <si>
    <t>50.1.01.10628</t>
  </si>
  <si>
    <t>1.1.8.</t>
  </si>
  <si>
    <t>Субсидия субъектам малого и среднего предпринимательства по возмещению уплаты первого взноса (аванса) при заключении договоров финансовой аренды (лизинга) автобусов на газомоторном топливе для перевозки пассажиров на муниципальных маршрутах города Свободного</t>
  </si>
  <si>
    <t>50.1.01.04102</t>
  </si>
  <si>
    <t>Основное мероприятие: Консультационные, информационные, организационные мероприятия</t>
  </si>
  <si>
    <t>50.1.02 0000*</t>
  </si>
  <si>
    <t>50.1.02.04110**</t>
  </si>
  <si>
    <t>50.1.15.00000</t>
  </si>
  <si>
    <t xml:space="preserve"> 1.3.1</t>
  </si>
  <si>
    <t>50.1.15.55274</t>
  </si>
  <si>
    <t xml:space="preserve">‹*›Распределение бюджетных ассигнований на 2015 году указано согласно таблице соответствия измененных кодов бюджетной классификации в части целевых статей расходов  местного бюджета на 2016 год, размещенной на портале администрации города Свободного в информационно - телекоммуникационной сети «Интернет» по адресу  www.svobnews.amur.ru
‹**›Распределение бюджетных ассигнований на 2016 году указано согласно таблице соответствия измененных кодов бюджетной классификации в части целевых статей расходов  местного бюджета на 2017 год, размещенной на портале администрации города Свободного в информационно - телекоммуникационной сети «Интернет» по адресу  www.svobnews.amur.ru 
</t>
  </si>
  <si>
    <t>Приложение №3
к муниципальной программе "Экономическое развитие города Свободного"</t>
  </si>
  <si>
    <t>Приложение №4 
к муниципальной программе "Экономическое
 развитие города Свободного"</t>
  </si>
  <si>
    <t>Ресурсное обеспечение муниципальной программы за счет всех источников финансирорвания</t>
  </si>
  <si>
    <t>Источники финансирования</t>
  </si>
  <si>
    <t>Оценка расходов (тыс. рублей)</t>
  </si>
  <si>
    <t>Исполнители программных мероприятий</t>
  </si>
  <si>
    <t>Всего:</t>
  </si>
  <si>
    <t>федеральный бюджет</t>
  </si>
  <si>
    <t>областной бюджет</t>
  </si>
  <si>
    <t>местный бюджет</t>
  </si>
  <si>
    <t>другие источники</t>
  </si>
  <si>
    <t>1.1</t>
  </si>
  <si>
    <t>1.1.1</t>
  </si>
  <si>
    <t>1.1.2</t>
  </si>
  <si>
    <t>1.1.3</t>
  </si>
  <si>
    <t xml:space="preserve"> Субсидия на возмещения части затрат на участие в выставочно-ярмарочных мероприятиях в Российской Федерации и за рубежом.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</si>
</sst>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.00_-;\-* #,##0.00_-;_-* &quot;-&quot;??_-;_-@_-"/>
    <numFmt numFmtId="165" formatCode="0.0"/>
    <numFmt numFmtId="166" formatCode="#,##0.0"/>
    <numFmt numFmtId="167" formatCode="0000"/>
    <numFmt numFmtId="168" formatCode="#,##0.00_р_."/>
    <numFmt numFmtId="169" formatCode="d/m;@"/>
    <numFmt numFmtId="170" formatCode="d/m/yy;@"/>
  </numFmts>
  <fonts count="1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17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6" fontId="4" fillId="0" borderId="2" xfId="0" applyNumberFormat="1" applyFont="1" applyBorder="1" applyAlignment="1">
      <alignment horizontal="center" vertical="center" wrapText="1"/>
    </xf>
    <xf numFmtId="166" fontId="4" fillId="2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justify" wrapText="1"/>
    </xf>
    <xf numFmtId="0" fontId="4" fillId="2" borderId="2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vertical="center" wrapText="1"/>
    </xf>
    <xf numFmtId="43" fontId="1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165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14" fontId="12" fillId="0" borderId="0" xfId="0" applyNumberFormat="1" applyFont="1" applyAlignment="1">
      <alignment horizontal="right" vertical="center" wrapText="1"/>
    </xf>
    <xf numFmtId="4" fontId="12" fillId="0" borderId="0" xfId="0" applyNumberFormat="1" applyFont="1" applyAlignment="1">
      <alignment horizontal="right" vertical="center" wrapText="1"/>
    </xf>
    <xf numFmtId="0" fontId="12" fillId="2" borderId="0" xfId="0" applyFont="1" applyFill="1" applyAlignment="1">
      <alignment horizontal="right" vertical="center" wrapText="1"/>
    </xf>
    <xf numFmtId="0" fontId="12" fillId="0" borderId="0" xfId="0" applyFont="1" applyAlignment="1">
      <alignment horizontal="right" vertical="center" wrapText="1"/>
    </xf>
    <xf numFmtId="0" fontId="10" fillId="0" borderId="0" xfId="0" applyFont="1" applyAlignment="1">
      <alignment vertical="center"/>
    </xf>
    <xf numFmtId="4" fontId="10" fillId="0" borderId="0" xfId="0" applyNumberFormat="1" applyFont="1" applyAlignment="1">
      <alignment horizontal="center"/>
    </xf>
    <xf numFmtId="0" fontId="10" fillId="2" borderId="0" xfId="0" applyFont="1" applyFill="1" applyAlignment="1">
      <alignment horizontal="center"/>
    </xf>
    <xf numFmtId="0" fontId="10" fillId="0" borderId="0" xfId="0" applyFont="1" applyAlignment="1">
      <alignment horizontal="right" wrapText="1"/>
    </xf>
    <xf numFmtId="0" fontId="11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1" fontId="13" fillId="0" borderId="2" xfId="0" applyNumberFormat="1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3" fontId="14" fillId="0" borderId="2" xfId="0" applyNumberFormat="1" applyFont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0" borderId="0" xfId="0" applyFont="1"/>
    <xf numFmtId="0" fontId="13" fillId="0" borderId="2" xfId="0" applyFont="1" applyBorder="1" applyAlignment="1">
      <alignment vertical="top" wrapText="1"/>
    </xf>
    <xf numFmtId="49" fontId="13" fillId="0" borderId="2" xfId="0" applyNumberFormat="1" applyFont="1" applyBorder="1" applyAlignment="1">
      <alignment horizontal="center" vertical="top" wrapText="1"/>
    </xf>
    <xf numFmtId="167" fontId="13" fillId="0" borderId="2" xfId="0" applyNumberFormat="1" applyFont="1" applyBorder="1" applyAlignment="1">
      <alignment horizontal="center" vertical="top" wrapText="1"/>
    </xf>
    <xf numFmtId="4" fontId="13" fillId="0" borderId="2" xfId="0" applyNumberFormat="1" applyFont="1" applyBorder="1" applyAlignment="1">
      <alignment horizontal="center" vertical="top" wrapText="1"/>
    </xf>
    <xf numFmtId="168" fontId="13" fillId="0" borderId="2" xfId="0" applyNumberFormat="1" applyFont="1" applyBorder="1" applyAlignment="1">
      <alignment horizontal="center" vertical="top" wrapText="1"/>
    </xf>
    <xf numFmtId="168" fontId="13" fillId="2" borderId="2" xfId="0" applyNumberFormat="1" applyFont="1" applyFill="1" applyBorder="1" applyAlignment="1">
      <alignment horizontal="center" vertical="top" wrapText="1"/>
    </xf>
    <xf numFmtId="49" fontId="14" fillId="0" borderId="2" xfId="0" applyNumberFormat="1" applyFont="1" applyBorder="1" applyAlignment="1">
      <alignment horizontal="center" vertical="top" wrapText="1"/>
    </xf>
    <xf numFmtId="167" fontId="14" fillId="0" borderId="2" xfId="0" applyNumberFormat="1" applyFont="1" applyBorder="1" applyAlignment="1">
      <alignment horizontal="center" vertical="top" wrapText="1"/>
    </xf>
    <xf numFmtId="168" fontId="14" fillId="0" borderId="2" xfId="0" applyNumberFormat="1" applyFont="1" applyBorder="1" applyAlignment="1">
      <alignment horizontal="center" vertical="top" wrapText="1"/>
    </xf>
    <xf numFmtId="4" fontId="14" fillId="0" borderId="2" xfId="0" applyNumberFormat="1" applyFont="1" applyBorder="1" applyAlignment="1">
      <alignment horizontal="center" vertical="top" wrapText="1"/>
    </xf>
    <xf numFmtId="168" fontId="14" fillId="2" borderId="2" xfId="0" applyNumberFormat="1" applyFont="1" applyFill="1" applyBorder="1" applyAlignment="1">
      <alignment horizontal="center" vertical="top" wrapText="1"/>
    </xf>
    <xf numFmtId="4" fontId="14" fillId="0" borderId="0" xfId="0" applyNumberFormat="1" applyFont="1"/>
    <xf numFmtId="0" fontId="14" fillId="0" borderId="4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49" fontId="14" fillId="0" borderId="4" xfId="0" applyNumberFormat="1" applyFont="1" applyBorder="1" applyAlignment="1">
      <alignment horizontal="center" vertical="top" wrapText="1"/>
    </xf>
    <xf numFmtId="49" fontId="14" fillId="0" borderId="2" xfId="0" applyNumberFormat="1" applyFont="1" applyBorder="1" applyAlignment="1">
      <alignment horizontal="center" vertical="center" wrapText="1"/>
    </xf>
    <xf numFmtId="4" fontId="14" fillId="2" borderId="2" xfId="0" applyNumberFormat="1" applyFont="1" applyFill="1" applyBorder="1" applyAlignment="1">
      <alignment horizontal="center" vertical="top" wrapText="1"/>
    </xf>
    <xf numFmtId="2" fontId="14" fillId="0" borderId="2" xfId="0" applyNumberFormat="1" applyFont="1" applyBorder="1" applyAlignment="1">
      <alignment vertical="top" wrapText="1"/>
    </xf>
    <xf numFmtId="49" fontId="14" fillId="0" borderId="2" xfId="0" applyNumberFormat="1" applyFont="1" applyBorder="1" applyAlignment="1">
      <alignment vertical="top" wrapText="1"/>
    </xf>
    <xf numFmtId="4" fontId="13" fillId="2" borderId="2" xfId="0" applyNumberFormat="1" applyFont="1" applyFill="1" applyBorder="1" applyAlignment="1">
      <alignment horizontal="center" vertical="top" wrapText="1"/>
    </xf>
    <xf numFmtId="49" fontId="14" fillId="0" borderId="3" xfId="0" applyNumberFormat="1" applyFont="1" applyBorder="1" applyAlignment="1">
      <alignment horizontal="center" vertical="top" wrapText="1"/>
    </xf>
    <xf numFmtId="169" fontId="13" fillId="0" borderId="2" xfId="0" applyNumberFormat="1" applyFont="1" applyBorder="1" applyAlignment="1">
      <alignment horizontal="center" vertical="center" wrapText="1"/>
    </xf>
    <xf numFmtId="170" fontId="14" fillId="0" borderId="2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4" fontId="14" fillId="0" borderId="0" xfId="0" applyNumberFormat="1" applyFont="1" applyAlignment="1">
      <alignment horizontal="center"/>
    </xf>
    <xf numFmtId="0" fontId="14" fillId="2" borderId="0" xfId="0" applyFont="1" applyFill="1" applyAlignment="1">
      <alignment horizontal="center"/>
    </xf>
    <xf numFmtId="2" fontId="1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horizontal="left" vertical="center" wrapText="1"/>
    </xf>
    <xf numFmtId="2" fontId="1" fillId="0" borderId="0" xfId="0" applyNumberFormat="1" applyFont="1" applyAlignment="1">
      <alignment vertical="center" wrapText="1"/>
    </xf>
    <xf numFmtId="4" fontId="3" fillId="0" borderId="0" xfId="0" applyNumberFormat="1" applyFont="1" applyAlignment="1">
      <alignment vertical="center" wrapText="1"/>
    </xf>
    <xf numFmtId="4" fontId="1" fillId="0" borderId="0" xfId="0" applyNumberFormat="1" applyFont="1" applyAlignment="1">
      <alignment vertical="center" wrapText="1"/>
    </xf>
    <xf numFmtId="2" fontId="16" fillId="0" borderId="0" xfId="0" applyNumberFormat="1" applyFont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16" fillId="0" borderId="0" xfId="0" applyNumberFormat="1" applyFont="1" applyAlignment="1">
      <alignment vertical="center" wrapText="1"/>
    </xf>
    <xf numFmtId="1" fontId="1" fillId="0" borderId="0" xfId="0" applyNumberFormat="1" applyFont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6" fillId="0" borderId="2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vertical="center" wrapText="1"/>
    </xf>
    <xf numFmtId="4" fontId="3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7" fillId="0" borderId="2" xfId="0" applyNumberFormat="1" applyFont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right" wrapText="1"/>
    </xf>
    <xf numFmtId="0" fontId="11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vertical="center" wrapText="1"/>
    </xf>
    <xf numFmtId="0" fontId="13" fillId="0" borderId="2" xfId="0" applyFont="1" applyBorder="1" applyAlignment="1">
      <alignment vertical="top" wrapText="1"/>
    </xf>
    <xf numFmtId="167" fontId="13" fillId="0" borderId="3" xfId="0" applyNumberFormat="1" applyFont="1" applyBorder="1" applyAlignment="1">
      <alignment horizontal="center" vertical="top" wrapText="1"/>
    </xf>
    <xf numFmtId="167" fontId="13" fillId="0" borderId="4" xfId="0" applyNumberFormat="1" applyFont="1" applyBorder="1" applyAlignment="1">
      <alignment horizontal="center" vertical="top" wrapText="1"/>
    </xf>
    <xf numFmtId="167" fontId="13" fillId="0" borderId="5" xfId="0" applyNumberFormat="1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4" fillId="0" borderId="2" xfId="0" applyFont="1" applyBorder="1" applyAlignment="1">
      <alignment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/>
    </xf>
    <xf numFmtId="2" fontId="1" fillId="0" borderId="0" xfId="0" applyNumberFormat="1" applyFont="1" applyAlignment="1">
      <alignment horizontal="right" vertical="center" wrapText="1"/>
    </xf>
    <xf numFmtId="2" fontId="3" fillId="0" borderId="0" xfId="0" applyNumberFormat="1" applyFont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left" vertical="center" wrapText="1"/>
    </xf>
    <xf numFmtId="1" fontId="1" fillId="0" borderId="7" xfId="0" applyNumberFormat="1" applyFont="1" applyBorder="1" applyAlignment="1">
      <alignment horizontal="left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left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left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18" fillId="0" borderId="2" xfId="0" applyNumberFormat="1" applyFont="1" applyBorder="1" applyAlignment="1">
      <alignment horizontal="left" vertical="center" wrapText="1"/>
    </xf>
    <xf numFmtId="2" fontId="1" fillId="0" borderId="6" xfId="0" applyNumberFormat="1" applyFont="1" applyBorder="1" applyAlignment="1">
      <alignment horizontal="left" vertical="center" wrapText="1"/>
    </xf>
    <xf numFmtId="2" fontId="1" fillId="0" borderId="8" xfId="0" applyNumberFormat="1" applyFont="1" applyBorder="1" applyAlignment="1">
      <alignment horizontal="left" vertical="center" wrapText="1"/>
    </xf>
    <xf numFmtId="2" fontId="1" fillId="0" borderId="7" xfId="0" applyNumberFormat="1" applyFont="1" applyBorder="1" applyAlignment="1">
      <alignment horizontal="left" vertical="center" wrapText="1"/>
    </xf>
    <xf numFmtId="164" fontId="1" fillId="0" borderId="6" xfId="1" applyFont="1" applyFill="1" applyBorder="1" applyAlignment="1">
      <alignment horizontal="center" vertical="center" wrapText="1"/>
    </xf>
    <xf numFmtId="164" fontId="1" fillId="0" borderId="8" xfId="1" applyFont="1" applyFill="1" applyBorder="1" applyAlignment="1">
      <alignment horizontal="center" vertical="center" wrapText="1"/>
    </xf>
    <xf numFmtId="164" fontId="1" fillId="0" borderId="7" xfId="1" applyFont="1" applyFill="1" applyBorder="1" applyAlignment="1">
      <alignment horizontal="center" vertical="center" wrapText="1"/>
    </xf>
    <xf numFmtId="169" fontId="3" fillId="0" borderId="6" xfId="0" applyNumberFormat="1" applyFont="1" applyBorder="1" applyAlignment="1">
      <alignment horizontal="center" vertical="center" wrapText="1"/>
    </xf>
    <xf numFmtId="169" fontId="3" fillId="0" borderId="8" xfId="0" applyNumberFormat="1" applyFont="1" applyBorder="1" applyAlignment="1">
      <alignment horizontal="center" vertical="center" wrapText="1"/>
    </xf>
    <xf numFmtId="169" fontId="3" fillId="0" borderId="7" xfId="0" applyNumberFormat="1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left" vertical="center" wrapText="1"/>
    </xf>
    <xf numFmtId="2" fontId="3" fillId="0" borderId="8" xfId="0" applyNumberFormat="1" applyFont="1" applyBorder="1" applyAlignment="1">
      <alignment horizontal="left" vertical="center" wrapText="1"/>
    </xf>
    <xf numFmtId="2" fontId="3" fillId="0" borderId="7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4;&#1084;&#1080;&#1090;&#1088;&#1080;&#1077;&#1085;&#1082;&#1086;\&#1055;&#1088;&#1086;&#1075;&#1088;&#1072;&#1084;&#1084;&#1072;\50%20&#1069;&#1082;&#1086;&#1085;&#1086;&#1084;&#1080;&#1095;&#1077;&#1089;&#1082;&#1086;&#1077;%20&#1088;&#1072;&#1079;&#1074;&#1080;&#1090;&#1080;&#1077;%20&#1075;&#1086;&#1088;&#1086;&#1076;&#1072;%20&#1057;&#1074;&#1086;&#1073;&#1086;&#1076;&#1085;&#1086;&#1075;&#1086;\66%20&#1055;_000_24.12.2024\&#1055;&#1088;&#1080;&#1083;&#1086;&#1078;&#1077;&#1085;&#1080;&#1103;%20%20&#8470;%203,4%20&#1082;%20&#1055;_&#1080;&#1079;&#1084;.%20&#1074;%201676_12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3"/>
      <sheetName val="Приложение № 4"/>
    </sheetNames>
    <sheetDataSet>
      <sheetData sheetId="0"/>
      <sheetData sheetId="1">
        <row r="61">
          <cell r="N61">
            <v>119.71899999999999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2"/>
  <sheetViews>
    <sheetView workbookViewId="0">
      <selection activeCell="D27" sqref="D27"/>
    </sheetView>
  </sheetViews>
  <sheetFormatPr defaultRowHeight="15" x14ac:dyDescent="0.25"/>
  <cols>
    <col min="1" max="1" width="4.7109375" style="26" customWidth="1"/>
    <col min="2" max="2" width="16.7109375" customWidth="1"/>
    <col min="3" max="4" width="9.140625" style="27"/>
    <col min="5" max="5" width="11.5703125" customWidth="1"/>
    <col min="6" max="6" width="18.42578125" customWidth="1"/>
    <col min="7" max="7" width="11.85546875" customWidth="1"/>
  </cols>
  <sheetData>
    <row r="1" spans="1:19" ht="36.75" customHeight="1" x14ac:dyDescent="0.25">
      <c r="A1" s="3"/>
      <c r="B1" s="2"/>
      <c r="C1" s="2"/>
      <c r="D1" s="2"/>
      <c r="E1" s="2"/>
      <c r="F1" s="1"/>
      <c r="G1" s="2"/>
      <c r="H1" s="3"/>
      <c r="I1" s="3"/>
      <c r="J1" s="3"/>
      <c r="K1" s="3"/>
      <c r="L1" s="3"/>
      <c r="M1" s="117" t="s">
        <v>90</v>
      </c>
      <c r="N1" s="117"/>
      <c r="O1" s="117"/>
      <c r="P1" s="117"/>
      <c r="Q1" s="117"/>
      <c r="R1" s="117"/>
      <c r="S1" s="117"/>
    </row>
    <row r="2" spans="1:19" ht="44.25" customHeight="1" x14ac:dyDescent="0.25">
      <c r="A2" s="111" t="s">
        <v>91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</row>
    <row r="3" spans="1:19" x14ac:dyDescent="0.25">
      <c r="A3" s="114" t="s">
        <v>0</v>
      </c>
      <c r="B3" s="118" t="s">
        <v>1</v>
      </c>
      <c r="C3" s="118" t="s">
        <v>2</v>
      </c>
      <c r="D3" s="118"/>
      <c r="E3" s="118" t="s">
        <v>3</v>
      </c>
      <c r="F3" s="118" t="s">
        <v>4</v>
      </c>
      <c r="G3" s="118"/>
      <c r="H3" s="4"/>
      <c r="I3" s="115" t="s">
        <v>5</v>
      </c>
      <c r="J3" s="115"/>
      <c r="K3" s="115"/>
      <c r="L3" s="115"/>
      <c r="M3" s="115"/>
      <c r="N3" s="115"/>
      <c r="O3" s="115"/>
      <c r="P3" s="115"/>
      <c r="Q3" s="115"/>
      <c r="R3" s="115"/>
      <c r="S3" s="115" t="s">
        <v>103</v>
      </c>
    </row>
    <row r="4" spans="1:19" x14ac:dyDescent="0.25">
      <c r="A4" s="114"/>
      <c r="B4" s="118"/>
      <c r="C4" s="119" t="s">
        <v>6</v>
      </c>
      <c r="D4" s="119" t="s">
        <v>7</v>
      </c>
      <c r="E4" s="118"/>
      <c r="F4" s="118"/>
      <c r="G4" s="118"/>
      <c r="H4" s="115">
        <v>2014</v>
      </c>
      <c r="I4" s="115">
        <v>2015</v>
      </c>
      <c r="J4" s="115">
        <v>2016</v>
      </c>
      <c r="K4" s="115">
        <v>2017</v>
      </c>
      <c r="L4" s="115">
        <v>2018</v>
      </c>
      <c r="M4" s="115" t="s">
        <v>8</v>
      </c>
      <c r="N4" s="116">
        <v>2020</v>
      </c>
      <c r="O4" s="115">
        <v>2021</v>
      </c>
      <c r="P4" s="116">
        <v>2022</v>
      </c>
      <c r="Q4" s="115">
        <v>2023</v>
      </c>
      <c r="R4" s="115">
        <v>2024</v>
      </c>
      <c r="S4" s="115"/>
    </row>
    <row r="5" spans="1:19" ht="76.5" x14ac:dyDescent="0.25">
      <c r="A5" s="114"/>
      <c r="B5" s="118"/>
      <c r="C5" s="119"/>
      <c r="D5" s="119"/>
      <c r="E5" s="118"/>
      <c r="F5" s="5" t="s">
        <v>9</v>
      </c>
      <c r="G5" s="5" t="s">
        <v>10</v>
      </c>
      <c r="H5" s="115"/>
      <c r="I5" s="115"/>
      <c r="J5" s="115"/>
      <c r="K5" s="115"/>
      <c r="L5" s="115"/>
      <c r="M5" s="115"/>
      <c r="N5" s="116"/>
      <c r="O5" s="115"/>
      <c r="P5" s="116"/>
      <c r="Q5" s="115"/>
      <c r="R5" s="115"/>
      <c r="S5" s="115"/>
    </row>
    <row r="6" spans="1:19" x14ac:dyDescent="0.25">
      <c r="A6" s="2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6">
        <v>14</v>
      </c>
      <c r="O6" s="4">
        <v>15</v>
      </c>
      <c r="P6" s="6">
        <v>16</v>
      </c>
      <c r="Q6" s="4">
        <v>17</v>
      </c>
      <c r="R6" s="4">
        <v>18</v>
      </c>
      <c r="S6" s="4">
        <v>20</v>
      </c>
    </row>
    <row r="7" spans="1:19" ht="67.5" x14ac:dyDescent="0.25">
      <c r="A7" s="114"/>
      <c r="B7" s="112" t="s">
        <v>11</v>
      </c>
      <c r="C7" s="112">
        <v>2015</v>
      </c>
      <c r="D7" s="112">
        <v>2024</v>
      </c>
      <c r="E7" s="112" t="s">
        <v>12</v>
      </c>
      <c r="F7" s="7" t="s">
        <v>13</v>
      </c>
      <c r="G7" s="8" t="s">
        <v>14</v>
      </c>
      <c r="H7" s="9">
        <v>25.78</v>
      </c>
      <c r="I7" s="9">
        <v>25.2</v>
      </c>
      <c r="J7" s="9">
        <v>25.47</v>
      </c>
      <c r="K7" s="9">
        <v>25.93</v>
      </c>
      <c r="L7" s="9">
        <v>26.87</v>
      </c>
      <c r="M7" s="9" t="s">
        <v>15</v>
      </c>
      <c r="N7" s="10">
        <v>25.32</v>
      </c>
      <c r="O7" s="11">
        <v>25.38</v>
      </c>
      <c r="P7" s="12">
        <v>25.75</v>
      </c>
      <c r="Q7" s="13" t="s">
        <v>99</v>
      </c>
      <c r="R7" s="13">
        <v>60.35</v>
      </c>
      <c r="S7" s="31">
        <f>R7/58.51*100</f>
        <v>103.14476157921723</v>
      </c>
    </row>
    <row r="8" spans="1:19" ht="22.5" x14ac:dyDescent="0.25">
      <c r="A8" s="114"/>
      <c r="B8" s="112"/>
      <c r="C8" s="112"/>
      <c r="D8" s="112"/>
      <c r="E8" s="112"/>
      <c r="F8" s="7" t="s">
        <v>16</v>
      </c>
      <c r="G8" s="8"/>
      <c r="H8" s="9">
        <v>4713</v>
      </c>
      <c r="I8" s="9">
        <v>4774</v>
      </c>
      <c r="J8" s="9">
        <v>4812</v>
      </c>
      <c r="K8" s="9">
        <v>5012</v>
      </c>
      <c r="L8" s="9">
        <v>5400</v>
      </c>
      <c r="M8" s="9">
        <v>4795</v>
      </c>
      <c r="N8" s="10">
        <v>4840</v>
      </c>
      <c r="O8" s="9">
        <v>4722</v>
      </c>
      <c r="P8" s="9">
        <v>4739</v>
      </c>
      <c r="Q8" s="9">
        <v>4749</v>
      </c>
      <c r="R8" s="9">
        <v>4790</v>
      </c>
      <c r="S8" s="11">
        <f>R8/H8*100</f>
        <v>101.63377890939952</v>
      </c>
    </row>
    <row r="9" spans="1:19" ht="56.25" x14ac:dyDescent="0.25">
      <c r="A9" s="114">
        <v>1</v>
      </c>
      <c r="B9" s="112" t="s">
        <v>17</v>
      </c>
      <c r="C9" s="112">
        <v>2015</v>
      </c>
      <c r="D9" s="112">
        <v>2024</v>
      </c>
      <c r="E9" s="112" t="s">
        <v>18</v>
      </c>
      <c r="F9" s="8" t="s">
        <v>19</v>
      </c>
      <c r="G9" s="8" t="s">
        <v>20</v>
      </c>
      <c r="H9" s="9">
        <v>1436</v>
      </c>
      <c r="I9" s="9">
        <v>1382</v>
      </c>
      <c r="J9" s="9">
        <v>1402</v>
      </c>
      <c r="K9" s="9">
        <v>1239</v>
      </c>
      <c r="L9" s="9">
        <v>1254</v>
      </c>
      <c r="M9" s="9" t="s">
        <v>21</v>
      </c>
      <c r="N9" s="10">
        <v>1390</v>
      </c>
      <c r="O9" s="9">
        <v>1445</v>
      </c>
      <c r="P9" s="10" t="s">
        <v>98</v>
      </c>
      <c r="Q9" s="9">
        <v>1346</v>
      </c>
      <c r="R9" s="9">
        <v>1350</v>
      </c>
      <c r="S9" s="11">
        <f>R9/K9*100</f>
        <v>108.9588377723971</v>
      </c>
    </row>
    <row r="10" spans="1:19" ht="101.25" x14ac:dyDescent="0.25">
      <c r="A10" s="114"/>
      <c r="B10" s="112"/>
      <c r="C10" s="112"/>
      <c r="D10" s="112"/>
      <c r="E10" s="112"/>
      <c r="F10" s="7" t="s">
        <v>22</v>
      </c>
      <c r="G10" s="8"/>
      <c r="H10" s="11">
        <v>30.57</v>
      </c>
      <c r="I10" s="11">
        <v>33.24</v>
      </c>
      <c r="J10" s="11">
        <v>33.270000000000003</v>
      </c>
      <c r="K10" s="11">
        <v>33.39</v>
      </c>
      <c r="L10" s="11">
        <v>33.96</v>
      </c>
      <c r="M10" s="11" t="s">
        <v>23</v>
      </c>
      <c r="N10" s="12">
        <v>17.41</v>
      </c>
      <c r="O10" s="11">
        <v>16.25</v>
      </c>
      <c r="P10" s="11">
        <v>13.1</v>
      </c>
      <c r="Q10" s="33">
        <v>14.5</v>
      </c>
      <c r="R10" s="33">
        <v>15.8</v>
      </c>
      <c r="S10" s="11">
        <f>R10/18.7*100</f>
        <v>84.491978609625676</v>
      </c>
    </row>
    <row r="11" spans="1:19" ht="101.25" x14ac:dyDescent="0.25">
      <c r="A11" s="114"/>
      <c r="B11" s="112"/>
      <c r="C11" s="112"/>
      <c r="D11" s="112"/>
      <c r="E11" s="112"/>
      <c r="F11" s="30" t="s">
        <v>24</v>
      </c>
      <c r="G11" s="8" t="s">
        <v>95</v>
      </c>
      <c r="H11" s="14">
        <v>113.41</v>
      </c>
      <c r="I11" s="14">
        <v>129.6</v>
      </c>
      <c r="J11" s="14">
        <v>131.72999999999999</v>
      </c>
      <c r="K11" s="14">
        <v>75.926760000000002</v>
      </c>
      <c r="L11" s="14">
        <v>82.543689999999998</v>
      </c>
      <c r="M11" s="14">
        <v>113.98220000000001</v>
      </c>
      <c r="N11" s="15">
        <v>118.12130000000001</v>
      </c>
      <c r="O11" s="14">
        <v>126.46916</v>
      </c>
      <c r="P11" s="15">
        <v>129.09056000000001</v>
      </c>
      <c r="Q11" s="32" t="s">
        <v>100</v>
      </c>
      <c r="R11" s="14" t="s">
        <v>53</v>
      </c>
      <c r="S11" s="16">
        <f>P11/H11*100</f>
        <v>113.8264350586368</v>
      </c>
    </row>
    <row r="12" spans="1:19" ht="45" x14ac:dyDescent="0.25">
      <c r="A12" s="25" t="s">
        <v>25</v>
      </c>
      <c r="B12" s="8" t="s">
        <v>26</v>
      </c>
      <c r="C12" s="17">
        <v>2015</v>
      </c>
      <c r="D12" s="17">
        <v>2024</v>
      </c>
      <c r="E12" s="17"/>
      <c r="F12" s="18"/>
      <c r="G12" s="19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</row>
    <row r="13" spans="1:19" ht="101.25" x14ac:dyDescent="0.25">
      <c r="A13" s="24" t="s">
        <v>27</v>
      </c>
      <c r="B13" s="8" t="s">
        <v>28</v>
      </c>
      <c r="C13" s="8">
        <v>2015</v>
      </c>
      <c r="D13" s="8">
        <v>2024</v>
      </c>
      <c r="E13" s="8"/>
      <c r="F13" s="7" t="s">
        <v>29</v>
      </c>
      <c r="G13" s="8" t="s">
        <v>30</v>
      </c>
      <c r="H13" s="4">
        <v>5</v>
      </c>
      <c r="I13" s="4">
        <v>6</v>
      </c>
      <c r="J13" s="4">
        <v>7</v>
      </c>
      <c r="K13" s="4">
        <v>5</v>
      </c>
      <c r="L13" s="4">
        <v>5</v>
      </c>
      <c r="M13" s="4">
        <v>6</v>
      </c>
      <c r="N13" s="6" t="s">
        <v>31</v>
      </c>
      <c r="O13" s="4" t="s">
        <v>31</v>
      </c>
      <c r="P13" s="6" t="s">
        <v>31</v>
      </c>
      <c r="Q13" s="4" t="s">
        <v>31</v>
      </c>
      <c r="R13" s="4" t="s">
        <v>31</v>
      </c>
      <c r="S13" s="4">
        <v>1.2</v>
      </c>
    </row>
    <row r="14" spans="1:19" ht="78.75" x14ac:dyDescent="0.25">
      <c r="A14" s="24" t="s">
        <v>32</v>
      </c>
      <c r="B14" s="8" t="s">
        <v>33</v>
      </c>
      <c r="C14" s="8">
        <v>2015</v>
      </c>
      <c r="D14" s="8">
        <v>2024</v>
      </c>
      <c r="E14" s="8"/>
      <c r="F14" s="7" t="s">
        <v>29</v>
      </c>
      <c r="G14" s="8" t="s">
        <v>30</v>
      </c>
      <c r="H14" s="4">
        <v>5</v>
      </c>
      <c r="I14" s="4">
        <v>7</v>
      </c>
      <c r="J14" s="4">
        <v>7</v>
      </c>
      <c r="K14" s="4">
        <v>5</v>
      </c>
      <c r="L14" s="4">
        <v>5</v>
      </c>
      <c r="M14" s="4">
        <v>6</v>
      </c>
      <c r="N14" s="6" t="s">
        <v>31</v>
      </c>
      <c r="O14" s="4" t="s">
        <v>31</v>
      </c>
      <c r="P14" s="6" t="s">
        <v>31</v>
      </c>
      <c r="Q14" s="4" t="s">
        <v>31</v>
      </c>
      <c r="R14" s="4" t="s">
        <v>31</v>
      </c>
      <c r="S14" s="4">
        <v>1.2</v>
      </c>
    </row>
    <row r="15" spans="1:19" ht="101.25" x14ac:dyDescent="0.25">
      <c r="A15" s="24" t="s">
        <v>34</v>
      </c>
      <c r="B15" s="8" t="s">
        <v>35</v>
      </c>
      <c r="C15" s="8">
        <v>2015</v>
      </c>
      <c r="D15" s="8">
        <v>2024</v>
      </c>
      <c r="E15" s="8"/>
      <c r="F15" s="7" t="s">
        <v>29</v>
      </c>
      <c r="G15" s="8" t="s">
        <v>30</v>
      </c>
      <c r="H15" s="4">
        <v>5</v>
      </c>
      <c r="I15" s="4">
        <v>3</v>
      </c>
      <c r="J15" s="4">
        <v>3</v>
      </c>
      <c r="K15" s="4">
        <v>5</v>
      </c>
      <c r="L15" s="4">
        <v>5</v>
      </c>
      <c r="M15" s="4">
        <v>6</v>
      </c>
      <c r="N15" s="6" t="s">
        <v>31</v>
      </c>
      <c r="O15" s="4" t="s">
        <v>31</v>
      </c>
      <c r="P15" s="6" t="s">
        <v>31</v>
      </c>
      <c r="Q15" s="4" t="s">
        <v>31</v>
      </c>
      <c r="R15" s="4" t="s">
        <v>31</v>
      </c>
      <c r="S15" s="4">
        <v>1.2</v>
      </c>
    </row>
    <row r="16" spans="1:19" ht="180" x14ac:dyDescent="0.25">
      <c r="A16" s="24" t="s">
        <v>36</v>
      </c>
      <c r="B16" s="8" t="s">
        <v>37</v>
      </c>
      <c r="C16" s="8">
        <v>2017</v>
      </c>
      <c r="D16" s="8">
        <v>2024</v>
      </c>
      <c r="E16" s="8"/>
      <c r="F16" s="7" t="s">
        <v>29</v>
      </c>
      <c r="G16" s="8" t="s">
        <v>30</v>
      </c>
      <c r="H16" s="4" t="s">
        <v>38</v>
      </c>
      <c r="I16" s="4" t="s">
        <v>38</v>
      </c>
      <c r="J16" s="4" t="s">
        <v>38</v>
      </c>
      <c r="K16" s="4">
        <v>4</v>
      </c>
      <c r="L16" s="4">
        <v>3</v>
      </c>
      <c r="M16" s="4">
        <v>1</v>
      </c>
      <c r="N16" s="4" t="s">
        <v>38</v>
      </c>
      <c r="O16" s="4" t="s">
        <v>38</v>
      </c>
      <c r="P16" s="6" t="s">
        <v>38</v>
      </c>
      <c r="Q16" s="4" t="s">
        <v>38</v>
      </c>
      <c r="R16" s="4" t="s">
        <v>38</v>
      </c>
      <c r="S16" s="4" t="s">
        <v>38</v>
      </c>
    </row>
    <row r="17" spans="1:19" ht="67.5" x14ac:dyDescent="0.25">
      <c r="A17" s="114" t="s">
        <v>39</v>
      </c>
      <c r="B17" s="112" t="s">
        <v>40</v>
      </c>
      <c r="C17" s="112">
        <v>2019</v>
      </c>
      <c r="D17" s="112">
        <v>2024</v>
      </c>
      <c r="E17" s="112" t="s">
        <v>18</v>
      </c>
      <c r="F17" s="7" t="s">
        <v>29</v>
      </c>
      <c r="G17" s="8" t="s">
        <v>30</v>
      </c>
      <c r="H17" s="4" t="s">
        <v>38</v>
      </c>
      <c r="I17" s="4" t="s">
        <v>38</v>
      </c>
      <c r="J17" s="4" t="s">
        <v>38</v>
      </c>
      <c r="K17" s="4" t="s">
        <v>38</v>
      </c>
      <c r="L17" s="4" t="s">
        <v>38</v>
      </c>
      <c r="M17" s="4" t="s">
        <v>38</v>
      </c>
      <c r="N17" s="6">
        <v>6</v>
      </c>
      <c r="O17" s="4">
        <v>6</v>
      </c>
      <c r="P17" s="6">
        <v>5</v>
      </c>
      <c r="Q17" s="4">
        <v>6</v>
      </c>
      <c r="R17" s="6">
        <v>6</v>
      </c>
      <c r="S17" s="4" t="s">
        <v>38</v>
      </c>
    </row>
    <row r="18" spans="1:19" ht="78.75" x14ac:dyDescent="0.25">
      <c r="A18" s="114"/>
      <c r="B18" s="112"/>
      <c r="C18" s="112"/>
      <c r="D18" s="112"/>
      <c r="E18" s="112"/>
      <c r="F18" s="7" t="s">
        <v>41</v>
      </c>
      <c r="G18" s="4" t="s">
        <v>42</v>
      </c>
      <c r="H18" s="4" t="s">
        <v>38</v>
      </c>
      <c r="I18" s="4" t="s">
        <v>38</v>
      </c>
      <c r="J18" s="4" t="s">
        <v>38</v>
      </c>
      <c r="K18" s="4" t="s">
        <v>38</v>
      </c>
      <c r="L18" s="4" t="s">
        <v>38</v>
      </c>
      <c r="M18" s="4" t="s">
        <v>38</v>
      </c>
      <c r="N18" s="6">
        <v>1</v>
      </c>
      <c r="O18" s="4">
        <v>1</v>
      </c>
      <c r="P18" s="6" t="s">
        <v>38</v>
      </c>
      <c r="Q18" s="4">
        <v>1</v>
      </c>
      <c r="R18" s="4">
        <v>1</v>
      </c>
      <c r="S18" s="4" t="s">
        <v>38</v>
      </c>
    </row>
    <row r="19" spans="1:19" ht="78.75" x14ac:dyDescent="0.25">
      <c r="A19" s="114"/>
      <c r="B19" s="112"/>
      <c r="C19" s="112"/>
      <c r="D19" s="112"/>
      <c r="E19" s="112"/>
      <c r="F19" s="7" t="s">
        <v>43</v>
      </c>
      <c r="G19" s="4" t="s">
        <v>92</v>
      </c>
      <c r="H19" s="4" t="s">
        <v>38</v>
      </c>
      <c r="I19" s="4" t="s">
        <v>38</v>
      </c>
      <c r="J19" s="4" t="s">
        <v>38</v>
      </c>
      <c r="K19" s="4" t="s">
        <v>38</v>
      </c>
      <c r="L19" s="4" t="s">
        <v>38</v>
      </c>
      <c r="M19" s="4" t="s">
        <v>38</v>
      </c>
      <c r="N19" s="6">
        <v>0.01</v>
      </c>
      <c r="O19" s="6">
        <v>0.01</v>
      </c>
      <c r="P19" s="6">
        <v>0.05</v>
      </c>
      <c r="Q19" s="6">
        <v>0.01</v>
      </c>
      <c r="R19" s="6">
        <v>0.01</v>
      </c>
      <c r="S19" s="4" t="s">
        <v>38</v>
      </c>
    </row>
    <row r="20" spans="1:19" ht="101.25" x14ac:dyDescent="0.25">
      <c r="A20" s="114"/>
      <c r="B20" s="112"/>
      <c r="C20" s="112"/>
      <c r="D20" s="112"/>
      <c r="E20" s="112"/>
      <c r="F20" s="7" t="s">
        <v>44</v>
      </c>
      <c r="G20" s="8" t="s">
        <v>45</v>
      </c>
      <c r="H20" s="4" t="s">
        <v>38</v>
      </c>
      <c r="I20" s="4" t="s">
        <v>38</v>
      </c>
      <c r="J20" s="4" t="s">
        <v>38</v>
      </c>
      <c r="K20" s="4" t="s">
        <v>38</v>
      </c>
      <c r="L20" s="4" t="s">
        <v>38</v>
      </c>
      <c r="M20" s="4" t="s">
        <v>46</v>
      </c>
      <c r="N20" s="4" t="s">
        <v>46</v>
      </c>
      <c r="O20" s="4" t="s">
        <v>38</v>
      </c>
      <c r="P20" s="6" t="s">
        <v>38</v>
      </c>
      <c r="Q20" s="4" t="s">
        <v>38</v>
      </c>
      <c r="R20" s="4" t="s">
        <v>38</v>
      </c>
      <c r="S20" s="4" t="s">
        <v>38</v>
      </c>
    </row>
    <row r="21" spans="1:19" ht="114.75" customHeight="1" x14ac:dyDescent="0.25">
      <c r="A21" s="114"/>
      <c r="B21" s="112"/>
      <c r="C21" s="112"/>
      <c r="D21" s="112"/>
      <c r="E21" s="112"/>
      <c r="F21" s="7" t="s">
        <v>47</v>
      </c>
      <c r="G21" s="8" t="s">
        <v>45</v>
      </c>
      <c r="H21" s="4" t="s">
        <v>38</v>
      </c>
      <c r="I21" s="4" t="s">
        <v>38</v>
      </c>
      <c r="J21" s="4" t="s">
        <v>38</v>
      </c>
      <c r="K21" s="4" t="s">
        <v>38</v>
      </c>
      <c r="L21" s="4" t="s">
        <v>38</v>
      </c>
      <c r="M21" s="4">
        <v>75</v>
      </c>
      <c r="N21" s="4">
        <v>90</v>
      </c>
      <c r="O21" s="4" t="s">
        <v>38</v>
      </c>
      <c r="P21" s="6" t="s">
        <v>38</v>
      </c>
      <c r="Q21" s="4" t="s">
        <v>38</v>
      </c>
      <c r="R21" s="4" t="s">
        <v>38</v>
      </c>
      <c r="S21" s="4" t="s">
        <v>38</v>
      </c>
    </row>
    <row r="22" spans="1:19" ht="90" x14ac:dyDescent="0.25">
      <c r="A22" s="114"/>
      <c r="B22" s="112"/>
      <c r="C22" s="112"/>
      <c r="D22" s="112"/>
      <c r="E22" s="112"/>
      <c r="F22" s="7" t="s">
        <v>48</v>
      </c>
      <c r="G22" s="8" t="s">
        <v>45</v>
      </c>
      <c r="H22" s="4" t="s">
        <v>38</v>
      </c>
      <c r="I22" s="4" t="s">
        <v>38</v>
      </c>
      <c r="J22" s="4" t="s">
        <v>38</v>
      </c>
      <c r="K22" s="4" t="s">
        <v>38</v>
      </c>
      <c r="L22" s="4" t="s">
        <v>38</v>
      </c>
      <c r="M22" s="4" t="s">
        <v>38</v>
      </c>
      <c r="N22" s="4" t="s">
        <v>38</v>
      </c>
      <c r="O22" s="4" t="s">
        <v>38</v>
      </c>
      <c r="P22" s="6">
        <v>100</v>
      </c>
      <c r="Q22" s="4" t="s">
        <v>38</v>
      </c>
      <c r="R22" s="4" t="s">
        <v>38</v>
      </c>
      <c r="S22" s="4" t="s">
        <v>38</v>
      </c>
    </row>
    <row r="23" spans="1:19" ht="90" customHeight="1" x14ac:dyDescent="0.25">
      <c r="A23" s="24" t="s">
        <v>49</v>
      </c>
      <c r="B23" s="8" t="s">
        <v>50</v>
      </c>
      <c r="C23" s="8"/>
      <c r="D23" s="8"/>
      <c r="E23" s="112" t="s">
        <v>18</v>
      </c>
      <c r="F23" s="7"/>
      <c r="G23" s="8"/>
      <c r="H23" s="4"/>
      <c r="I23" s="4"/>
      <c r="J23" s="4"/>
      <c r="K23" s="4"/>
      <c r="L23" s="4"/>
      <c r="M23" s="4"/>
      <c r="N23" s="6"/>
      <c r="O23" s="4"/>
      <c r="P23" s="6"/>
      <c r="Q23" s="4"/>
      <c r="R23" s="4"/>
      <c r="S23" s="4"/>
    </row>
    <row r="24" spans="1:19" ht="22.5" x14ac:dyDescent="0.25">
      <c r="A24" s="114" t="s">
        <v>51</v>
      </c>
      <c r="B24" s="112" t="s">
        <v>52</v>
      </c>
      <c r="C24" s="8">
        <v>2015</v>
      </c>
      <c r="D24" s="8">
        <v>2024</v>
      </c>
      <c r="E24" s="112"/>
      <c r="F24" s="7" t="s">
        <v>54</v>
      </c>
      <c r="G24" s="8" t="s">
        <v>53</v>
      </c>
      <c r="H24" s="4">
        <v>5</v>
      </c>
      <c r="I24" s="4">
        <v>6</v>
      </c>
      <c r="J24" s="4">
        <v>6</v>
      </c>
      <c r="K24" s="4">
        <v>6</v>
      </c>
      <c r="L24" s="4">
        <v>7</v>
      </c>
      <c r="M24" s="4">
        <v>8</v>
      </c>
      <c r="N24" s="6">
        <v>9</v>
      </c>
      <c r="O24" s="4">
        <v>9</v>
      </c>
      <c r="P24" s="6">
        <v>24</v>
      </c>
      <c r="Q24" s="4">
        <v>9</v>
      </c>
      <c r="R24" s="4">
        <v>9</v>
      </c>
      <c r="S24" s="4" t="s">
        <v>53</v>
      </c>
    </row>
    <row r="25" spans="1:19" ht="45" x14ac:dyDescent="0.25">
      <c r="A25" s="114"/>
      <c r="B25" s="112"/>
      <c r="C25" s="8">
        <v>2016</v>
      </c>
      <c r="D25" s="8" t="s">
        <v>104</v>
      </c>
      <c r="E25" s="112"/>
      <c r="F25" s="7" t="s">
        <v>55</v>
      </c>
      <c r="G25" s="8" t="s">
        <v>53</v>
      </c>
      <c r="H25" s="4" t="s">
        <v>53</v>
      </c>
      <c r="I25" s="4" t="s">
        <v>53</v>
      </c>
      <c r="J25" s="4" t="s">
        <v>56</v>
      </c>
      <c r="K25" s="4" t="s">
        <v>56</v>
      </c>
      <c r="L25" s="4" t="s">
        <v>56</v>
      </c>
      <c r="M25" s="4" t="s">
        <v>56</v>
      </c>
      <c r="N25" s="6" t="s">
        <v>56</v>
      </c>
      <c r="O25" s="4" t="s">
        <v>56</v>
      </c>
      <c r="P25" s="6" t="s">
        <v>57</v>
      </c>
      <c r="Q25" s="4" t="s">
        <v>56</v>
      </c>
      <c r="R25" s="4" t="s">
        <v>56</v>
      </c>
      <c r="S25" s="4" t="s">
        <v>53</v>
      </c>
    </row>
    <row r="26" spans="1:19" ht="90" x14ac:dyDescent="0.25">
      <c r="A26" s="24" t="s">
        <v>58</v>
      </c>
      <c r="B26" s="8" t="s">
        <v>59</v>
      </c>
      <c r="C26" s="8">
        <v>2020</v>
      </c>
      <c r="D26" s="8">
        <v>2024</v>
      </c>
      <c r="E26" s="8" t="s">
        <v>18</v>
      </c>
      <c r="F26" s="7" t="s">
        <v>29</v>
      </c>
      <c r="G26" s="8" t="s">
        <v>30</v>
      </c>
      <c r="H26" s="4" t="s">
        <v>31</v>
      </c>
      <c r="I26" s="4" t="s">
        <v>31</v>
      </c>
      <c r="J26" s="4" t="s">
        <v>31</v>
      </c>
      <c r="K26" s="4" t="s">
        <v>31</v>
      </c>
      <c r="L26" s="4" t="s">
        <v>31</v>
      </c>
      <c r="M26" s="4" t="s">
        <v>31</v>
      </c>
      <c r="N26" s="6">
        <v>7</v>
      </c>
      <c r="O26" s="4">
        <v>7</v>
      </c>
      <c r="P26" s="6" t="s">
        <v>31</v>
      </c>
      <c r="Q26" s="4" t="s">
        <v>31</v>
      </c>
      <c r="R26" s="4" t="s">
        <v>31</v>
      </c>
      <c r="S26" s="4" t="s">
        <v>31</v>
      </c>
    </row>
    <row r="27" spans="1:19" ht="15" customHeight="1" x14ac:dyDescent="0.25">
      <c r="A27" s="3"/>
      <c r="B27" s="20"/>
      <c r="C27" s="20"/>
      <c r="D27" s="20"/>
      <c r="E27" s="20"/>
      <c r="F27" s="21"/>
      <c r="G27" s="20"/>
      <c r="H27" s="22"/>
      <c r="I27" s="22"/>
      <c r="J27" s="22"/>
      <c r="K27" s="22"/>
      <c r="L27" s="22"/>
      <c r="M27" s="22"/>
      <c r="N27" s="23"/>
      <c r="O27" s="22"/>
      <c r="P27" s="23"/>
      <c r="Q27" s="22"/>
      <c r="R27" s="22"/>
      <c r="S27" s="22"/>
    </row>
    <row r="28" spans="1:19" s="34" customFormat="1" ht="24" customHeight="1" x14ac:dyDescent="0.2">
      <c r="A28" s="3" t="s">
        <v>60</v>
      </c>
      <c r="B28" s="110" t="s">
        <v>61</v>
      </c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</row>
    <row r="29" spans="1:19" s="34" customFormat="1" ht="24" customHeight="1" x14ac:dyDescent="0.2">
      <c r="A29" s="3" t="s">
        <v>62</v>
      </c>
      <c r="B29" s="110" t="s">
        <v>63</v>
      </c>
      <c r="C29" s="110"/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110"/>
      <c r="Q29" s="110"/>
      <c r="R29" s="110"/>
      <c r="S29" s="110"/>
    </row>
    <row r="30" spans="1:19" s="34" customFormat="1" ht="12.75" x14ac:dyDescent="0.2">
      <c r="A30" s="3" t="s">
        <v>93</v>
      </c>
      <c r="B30" s="38" t="s">
        <v>102</v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</row>
    <row r="31" spans="1:19" s="34" customFormat="1" ht="12.75" x14ac:dyDescent="0.2">
      <c r="A31" s="35" t="s">
        <v>96</v>
      </c>
      <c r="B31" s="113" t="s">
        <v>94</v>
      </c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</row>
    <row r="32" spans="1:19" s="34" customFormat="1" ht="12.75" x14ac:dyDescent="0.2">
      <c r="A32" s="35" t="s">
        <v>101</v>
      </c>
      <c r="B32" s="1" t="s">
        <v>97</v>
      </c>
      <c r="C32" s="36"/>
      <c r="D32" s="36"/>
    </row>
  </sheetData>
  <mergeCells count="43">
    <mergeCell ref="L4:L5"/>
    <mergeCell ref="M1:S1"/>
    <mergeCell ref="A3:A5"/>
    <mergeCell ref="B3:B5"/>
    <mergeCell ref="C3:D3"/>
    <mergeCell ref="E3:E5"/>
    <mergeCell ref="F3:G4"/>
    <mergeCell ref="I3:R3"/>
    <mergeCell ref="S3:S5"/>
    <mergeCell ref="C4:C5"/>
    <mergeCell ref="D4:D5"/>
    <mergeCell ref="H4:H5"/>
    <mergeCell ref="I4:I5"/>
    <mergeCell ref="J4:J5"/>
    <mergeCell ref="K4:K5"/>
    <mergeCell ref="R4:R5"/>
    <mergeCell ref="M4:M5"/>
    <mergeCell ref="N4:N5"/>
    <mergeCell ref="O4:O5"/>
    <mergeCell ref="P4:P5"/>
    <mergeCell ref="Q4:Q5"/>
    <mergeCell ref="E7:E8"/>
    <mergeCell ref="A9:A11"/>
    <mergeCell ref="B9:B11"/>
    <mergeCell ref="C9:C11"/>
    <mergeCell ref="D9:D11"/>
    <mergeCell ref="E9:E11"/>
    <mergeCell ref="B28:S28"/>
    <mergeCell ref="B29:S29"/>
    <mergeCell ref="A2:S2"/>
    <mergeCell ref="E23:E25"/>
    <mergeCell ref="B31:S31"/>
    <mergeCell ref="A17:A22"/>
    <mergeCell ref="B17:B22"/>
    <mergeCell ref="C17:C22"/>
    <mergeCell ref="D17:D22"/>
    <mergeCell ref="E17:E22"/>
    <mergeCell ref="A24:A25"/>
    <mergeCell ref="B24:B25"/>
    <mergeCell ref="A7:A8"/>
    <mergeCell ref="B7:B8"/>
    <mergeCell ref="C7:C8"/>
    <mergeCell ref="D7:D8"/>
  </mergeCells>
  <phoneticPr fontId="7" type="noConversion"/>
  <pageMargins left="0.11811023622047245" right="0.11811023622047245" top="0.74803149606299213" bottom="0.19685039370078741" header="0.31496062992125984" footer="0.31496062992125984"/>
  <pageSetup paperSize="9" scale="75" fitToHeight="1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4"/>
  <sheetViews>
    <sheetView zoomScaleNormal="100" workbookViewId="0">
      <selection activeCell="W5" sqref="W5"/>
    </sheetView>
  </sheetViews>
  <sheetFormatPr defaultColWidth="9.140625" defaultRowHeight="12" x14ac:dyDescent="0.2"/>
  <cols>
    <col min="1" max="1" width="1.7109375" style="62" customWidth="1"/>
    <col min="2" max="2" width="6.85546875" style="54" customWidth="1"/>
    <col min="3" max="3" width="50.42578125" style="62" customWidth="1"/>
    <col min="4" max="4" width="5.42578125" style="86" customWidth="1"/>
    <col min="5" max="5" width="5.140625" style="86" customWidth="1"/>
    <col min="6" max="6" width="7.140625" style="86" customWidth="1"/>
    <col min="7" max="7" width="6.42578125" style="86" customWidth="1"/>
    <col min="8" max="8" width="10.5703125" style="87" customWidth="1"/>
    <col min="9" max="14" width="10.5703125" style="86" customWidth="1"/>
    <col min="15" max="15" width="10.5703125" style="88" customWidth="1"/>
    <col min="16" max="16" width="10.5703125" style="89" customWidth="1"/>
    <col min="17" max="18" width="10.5703125" style="86" customWidth="1"/>
    <col min="19" max="19" width="23.85546875" style="62" customWidth="1"/>
    <col min="20" max="16384" width="9.140625" style="62"/>
  </cols>
  <sheetData>
    <row r="1" spans="2:20" s="39" customFormat="1" ht="14.25" customHeight="1" x14ac:dyDescent="0.25">
      <c r="C1" s="40"/>
      <c r="F1" s="40"/>
      <c r="H1" s="41"/>
      <c r="I1" s="42"/>
      <c r="J1" s="42"/>
      <c r="K1" s="42"/>
      <c r="L1" s="42"/>
      <c r="M1" s="42"/>
      <c r="N1" s="43"/>
      <c r="O1" s="44"/>
      <c r="P1" s="45"/>
      <c r="Q1" s="46"/>
      <c r="R1" s="46"/>
      <c r="S1" s="46"/>
      <c r="T1" s="47"/>
    </row>
    <row r="2" spans="2:20" s="39" customFormat="1" ht="65.25" customHeight="1" x14ac:dyDescent="0.25">
      <c r="B2" s="42"/>
      <c r="D2" s="40"/>
      <c r="E2" s="40"/>
      <c r="F2" s="40"/>
      <c r="G2" s="40"/>
      <c r="H2" s="41"/>
      <c r="I2" s="40"/>
      <c r="J2" s="40"/>
      <c r="K2" s="40"/>
      <c r="L2" s="40"/>
      <c r="M2" s="40"/>
      <c r="N2" s="40"/>
      <c r="O2" s="48"/>
      <c r="P2" s="49"/>
      <c r="Q2" s="120" t="s">
        <v>177</v>
      </c>
      <c r="R2" s="120"/>
      <c r="S2" s="120"/>
    </row>
    <row r="3" spans="2:20" s="39" customFormat="1" ht="15" customHeight="1" x14ac:dyDescent="0.25">
      <c r="B3" s="42"/>
      <c r="D3" s="40"/>
      <c r="E3" s="40"/>
      <c r="F3" s="40"/>
      <c r="G3" s="40"/>
      <c r="H3" s="41"/>
      <c r="I3" s="40"/>
      <c r="J3" s="40"/>
      <c r="K3" s="40"/>
      <c r="L3" s="40"/>
      <c r="M3" s="40"/>
      <c r="N3" s="40"/>
      <c r="O3" s="48"/>
      <c r="P3" s="49"/>
      <c r="Q3" s="50"/>
      <c r="R3" s="50"/>
      <c r="S3" s="50"/>
    </row>
    <row r="4" spans="2:20" s="39" customFormat="1" ht="15.75" x14ac:dyDescent="0.25">
      <c r="B4" s="121" t="s">
        <v>105</v>
      </c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</row>
    <row r="5" spans="2:20" s="39" customFormat="1" ht="15.75" x14ac:dyDescent="0.25"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</row>
    <row r="6" spans="2:20" s="54" customFormat="1" ht="53.45" customHeight="1" x14ac:dyDescent="0.25">
      <c r="B6" s="122" t="s">
        <v>106</v>
      </c>
      <c r="C6" s="122" t="s">
        <v>66</v>
      </c>
      <c r="D6" s="122" t="s">
        <v>107</v>
      </c>
      <c r="E6" s="122"/>
      <c r="F6" s="122"/>
      <c r="G6" s="122"/>
      <c r="H6" s="123" t="s">
        <v>108</v>
      </c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5" t="s">
        <v>109</v>
      </c>
    </row>
    <row r="7" spans="2:20" s="54" customFormat="1" ht="24.6" customHeight="1" x14ac:dyDescent="0.25">
      <c r="B7" s="122"/>
      <c r="C7" s="122"/>
      <c r="D7" s="52" t="s">
        <v>110</v>
      </c>
      <c r="E7" s="52" t="s">
        <v>111</v>
      </c>
      <c r="F7" s="122" t="s">
        <v>112</v>
      </c>
      <c r="G7" s="122"/>
      <c r="H7" s="52" t="s">
        <v>113</v>
      </c>
      <c r="I7" s="52">
        <v>2015</v>
      </c>
      <c r="J7" s="52">
        <v>2016</v>
      </c>
      <c r="K7" s="52">
        <v>2017</v>
      </c>
      <c r="L7" s="52">
        <v>2018</v>
      </c>
      <c r="M7" s="52">
        <v>2019</v>
      </c>
      <c r="N7" s="52">
        <v>2020</v>
      </c>
      <c r="O7" s="55">
        <v>2021</v>
      </c>
      <c r="P7" s="56">
        <v>2022</v>
      </c>
      <c r="Q7" s="52">
        <v>2023</v>
      </c>
      <c r="R7" s="52">
        <v>2024</v>
      </c>
      <c r="S7" s="125"/>
    </row>
    <row r="8" spans="2:20" x14ac:dyDescent="0.2">
      <c r="B8" s="53">
        <v>1</v>
      </c>
      <c r="C8" s="57">
        <v>2</v>
      </c>
      <c r="D8" s="58">
        <v>3</v>
      </c>
      <c r="E8" s="58">
        <v>4</v>
      </c>
      <c r="F8" s="126">
        <v>5</v>
      </c>
      <c r="G8" s="126"/>
      <c r="H8" s="59">
        <v>7</v>
      </c>
      <c r="I8" s="58">
        <v>8</v>
      </c>
      <c r="J8" s="58">
        <v>9</v>
      </c>
      <c r="K8" s="58">
        <v>10</v>
      </c>
      <c r="L8" s="58">
        <v>11</v>
      </c>
      <c r="M8" s="58">
        <v>12</v>
      </c>
      <c r="N8" s="58">
        <v>13</v>
      </c>
      <c r="O8" s="60">
        <v>14</v>
      </c>
      <c r="P8" s="61">
        <v>15</v>
      </c>
      <c r="Q8" s="58">
        <v>16</v>
      </c>
      <c r="R8" s="58">
        <v>17</v>
      </c>
      <c r="S8" s="58">
        <v>24</v>
      </c>
    </row>
    <row r="9" spans="2:20" ht="24" x14ac:dyDescent="0.2">
      <c r="B9" s="52"/>
      <c r="C9" s="63" t="s">
        <v>114</v>
      </c>
      <c r="D9" s="64" t="s">
        <v>115</v>
      </c>
      <c r="E9" s="65">
        <v>400</v>
      </c>
      <c r="F9" s="127" t="s">
        <v>116</v>
      </c>
      <c r="G9" s="127"/>
      <c r="H9" s="66">
        <f>I9+J9+K9+L9+M9+N9+O9+P9+Q9+R9</f>
        <v>7810.3298699999996</v>
      </c>
      <c r="I9" s="66">
        <f>I10</f>
        <v>2541.5500000000002</v>
      </c>
      <c r="J9" s="66">
        <f t="shared" ref="J9:R9" si="0">J10</f>
        <v>1175</v>
      </c>
      <c r="K9" s="66">
        <f t="shared" si="0"/>
        <v>130</v>
      </c>
      <c r="L9" s="66">
        <f t="shared" si="0"/>
        <v>131</v>
      </c>
      <c r="M9" s="66">
        <f t="shared" si="0"/>
        <v>382.94</v>
      </c>
      <c r="N9" s="66">
        <f t="shared" si="0"/>
        <v>975.72128999999995</v>
      </c>
      <c r="O9" s="66">
        <f t="shared" si="0"/>
        <v>436.63262000000003</v>
      </c>
      <c r="P9" s="66">
        <f t="shared" si="0"/>
        <v>325.41379999999998</v>
      </c>
      <c r="Q9" s="66">
        <f t="shared" si="0"/>
        <v>100.41316</v>
      </c>
      <c r="R9" s="66">
        <f t="shared" si="0"/>
        <v>1611.6590000000001</v>
      </c>
      <c r="S9" s="128" t="s">
        <v>117</v>
      </c>
    </row>
    <row r="10" spans="2:20" x14ac:dyDescent="0.2">
      <c r="B10" s="122">
        <v>1</v>
      </c>
      <c r="C10" s="129" t="s">
        <v>68</v>
      </c>
      <c r="D10" s="130" t="s">
        <v>118</v>
      </c>
      <c r="E10" s="131"/>
      <c r="F10" s="131"/>
      <c r="G10" s="132"/>
      <c r="H10" s="67">
        <f>I10+J10+K10+L10+M10+N10+O10+P10+Q10+R10</f>
        <v>7810.3298699999996</v>
      </c>
      <c r="I10" s="67">
        <f>I11+I12</f>
        <v>2541.5500000000002</v>
      </c>
      <c r="J10" s="67">
        <f t="shared" ref="J10:R10" si="1">J11+J12</f>
        <v>1175</v>
      </c>
      <c r="K10" s="67">
        <f t="shared" si="1"/>
        <v>130</v>
      </c>
      <c r="L10" s="67">
        <f t="shared" si="1"/>
        <v>131</v>
      </c>
      <c r="M10" s="67">
        <f t="shared" si="1"/>
        <v>382.94</v>
      </c>
      <c r="N10" s="67">
        <f t="shared" si="1"/>
        <v>975.72128999999995</v>
      </c>
      <c r="O10" s="66">
        <f t="shared" si="1"/>
        <v>436.63262000000003</v>
      </c>
      <c r="P10" s="68">
        <f t="shared" si="1"/>
        <v>325.41379999999998</v>
      </c>
      <c r="Q10" s="67">
        <f t="shared" si="1"/>
        <v>100.41316</v>
      </c>
      <c r="R10" s="67">
        <f t="shared" si="1"/>
        <v>1611.6590000000001</v>
      </c>
      <c r="S10" s="128"/>
    </row>
    <row r="11" spans="2:20" x14ac:dyDescent="0.2">
      <c r="B11" s="122"/>
      <c r="C11" s="129"/>
      <c r="D11" s="69" t="s">
        <v>115</v>
      </c>
      <c r="E11" s="70">
        <v>412</v>
      </c>
      <c r="F11" s="126" t="s">
        <v>119</v>
      </c>
      <c r="G11" s="126"/>
      <c r="H11" s="67">
        <f>SUM(I11:R11)</f>
        <v>6572.7798700000003</v>
      </c>
      <c r="I11" s="71">
        <f t="shared" ref="I11:Q11" si="2">I14+I44+I49</f>
        <v>1330</v>
      </c>
      <c r="J11" s="71">
        <f t="shared" si="2"/>
        <v>1175</v>
      </c>
      <c r="K11" s="71">
        <f t="shared" si="2"/>
        <v>130</v>
      </c>
      <c r="L11" s="71">
        <f t="shared" si="2"/>
        <v>105</v>
      </c>
      <c r="M11" s="71">
        <f t="shared" si="2"/>
        <v>382.94</v>
      </c>
      <c r="N11" s="71">
        <f t="shared" si="2"/>
        <v>975.72128999999995</v>
      </c>
      <c r="O11" s="72">
        <f t="shared" si="2"/>
        <v>436.63262000000003</v>
      </c>
      <c r="P11" s="73">
        <f t="shared" si="2"/>
        <v>325.41379999999998</v>
      </c>
      <c r="Q11" s="71">
        <f t="shared" si="2"/>
        <v>100.41316</v>
      </c>
      <c r="R11" s="71">
        <f>R14+R44+R49</f>
        <v>1611.6590000000001</v>
      </c>
      <c r="S11" s="128"/>
      <c r="T11" s="74"/>
    </row>
    <row r="12" spans="2:20" x14ac:dyDescent="0.2">
      <c r="B12" s="53"/>
      <c r="C12" s="57" t="s">
        <v>120</v>
      </c>
      <c r="D12" s="69" t="s">
        <v>115</v>
      </c>
      <c r="E12" s="70">
        <v>412</v>
      </c>
      <c r="F12" s="126" t="s">
        <v>121</v>
      </c>
      <c r="G12" s="126"/>
      <c r="H12" s="67">
        <v>1237.55</v>
      </c>
      <c r="I12" s="71">
        <f t="shared" ref="I12:R12" si="3">I15+I45</f>
        <v>1211.55</v>
      </c>
      <c r="J12" s="71">
        <f t="shared" si="3"/>
        <v>0</v>
      </c>
      <c r="K12" s="71">
        <f t="shared" si="3"/>
        <v>0</v>
      </c>
      <c r="L12" s="71">
        <f t="shared" si="3"/>
        <v>26</v>
      </c>
      <c r="M12" s="71">
        <f t="shared" si="3"/>
        <v>0</v>
      </c>
      <c r="N12" s="71">
        <f t="shared" si="3"/>
        <v>0</v>
      </c>
      <c r="O12" s="72">
        <f t="shared" si="3"/>
        <v>0</v>
      </c>
      <c r="P12" s="73">
        <f t="shared" si="3"/>
        <v>0</v>
      </c>
      <c r="Q12" s="71">
        <f t="shared" si="3"/>
        <v>0</v>
      </c>
      <c r="R12" s="71">
        <f t="shared" si="3"/>
        <v>0</v>
      </c>
      <c r="S12" s="128"/>
    </row>
    <row r="13" spans="2:20" x14ac:dyDescent="0.2">
      <c r="B13" s="122" t="s">
        <v>69</v>
      </c>
      <c r="C13" s="129" t="s">
        <v>122</v>
      </c>
      <c r="D13" s="133" t="s">
        <v>118</v>
      </c>
      <c r="E13" s="134"/>
      <c r="F13" s="134"/>
      <c r="G13" s="135"/>
      <c r="H13" s="67">
        <f>SUM(I13:R13)</f>
        <v>6948.447900000001</v>
      </c>
      <c r="I13" s="67">
        <f>I14+I15</f>
        <v>2411.5500000000002</v>
      </c>
      <c r="J13" s="67">
        <f t="shared" ref="J13:R13" si="4">J14+J15</f>
        <v>1100</v>
      </c>
      <c r="K13" s="67">
        <f t="shared" si="4"/>
        <v>80</v>
      </c>
      <c r="L13" s="67">
        <f t="shared" si="4"/>
        <v>126</v>
      </c>
      <c r="M13" s="67">
        <f t="shared" si="4"/>
        <v>258.94</v>
      </c>
      <c r="N13" s="67">
        <f t="shared" si="4"/>
        <v>606.82399999999996</v>
      </c>
      <c r="O13" s="66">
        <f t="shared" si="4"/>
        <v>436.63262000000003</v>
      </c>
      <c r="P13" s="68">
        <f t="shared" si="4"/>
        <v>225.41379999999998</v>
      </c>
      <c r="Q13" s="67">
        <f t="shared" si="4"/>
        <v>91.428480000000008</v>
      </c>
      <c r="R13" s="67">
        <f t="shared" si="4"/>
        <v>1611.6590000000001</v>
      </c>
      <c r="S13" s="128"/>
    </row>
    <row r="14" spans="2:20" x14ac:dyDescent="0.2">
      <c r="B14" s="122"/>
      <c r="C14" s="129"/>
      <c r="D14" s="69" t="s">
        <v>115</v>
      </c>
      <c r="E14" s="69" t="s">
        <v>123</v>
      </c>
      <c r="F14" s="126" t="s">
        <v>124</v>
      </c>
      <c r="G14" s="126"/>
      <c r="H14" s="67">
        <f>SUM(I14:R14)</f>
        <v>5760.8978999999999</v>
      </c>
      <c r="I14" s="71">
        <f>I17+I19+I21+I23+I25+I40+I41+I42</f>
        <v>1250</v>
      </c>
      <c r="J14" s="71">
        <f t="shared" ref="J14:R14" si="5">J17+J19+J21+J23+J25+J40+J41+J42</f>
        <v>1100</v>
      </c>
      <c r="K14" s="71">
        <f t="shared" si="5"/>
        <v>80</v>
      </c>
      <c r="L14" s="71">
        <f t="shared" si="5"/>
        <v>100</v>
      </c>
      <c r="M14" s="71">
        <f t="shared" si="5"/>
        <v>258.94</v>
      </c>
      <c r="N14" s="71">
        <f t="shared" si="5"/>
        <v>606.82399999999996</v>
      </c>
      <c r="O14" s="71">
        <f t="shared" si="5"/>
        <v>436.63262000000003</v>
      </c>
      <c r="P14" s="71">
        <f t="shared" si="5"/>
        <v>225.41379999999998</v>
      </c>
      <c r="Q14" s="71">
        <f t="shared" si="5"/>
        <v>91.428480000000008</v>
      </c>
      <c r="R14" s="71">
        <f t="shared" si="5"/>
        <v>1611.6590000000001</v>
      </c>
      <c r="S14" s="128"/>
    </row>
    <row r="15" spans="2:20" x14ac:dyDescent="0.2">
      <c r="B15" s="122"/>
      <c r="C15" s="57" t="s">
        <v>120</v>
      </c>
      <c r="D15" s="69" t="s">
        <v>115</v>
      </c>
      <c r="E15" s="69" t="s">
        <v>123</v>
      </c>
      <c r="F15" s="126" t="s">
        <v>125</v>
      </c>
      <c r="G15" s="126"/>
      <c r="H15" s="67">
        <v>1187.55</v>
      </c>
      <c r="I15" s="71">
        <v>1161.55</v>
      </c>
      <c r="J15" s="71">
        <v>0</v>
      </c>
      <c r="K15" s="71">
        <v>0</v>
      </c>
      <c r="L15" s="71">
        <v>26</v>
      </c>
      <c r="M15" s="71">
        <v>0</v>
      </c>
      <c r="N15" s="71">
        <v>0</v>
      </c>
      <c r="O15" s="72">
        <v>0</v>
      </c>
      <c r="P15" s="73">
        <v>0</v>
      </c>
      <c r="Q15" s="71">
        <v>0</v>
      </c>
      <c r="R15" s="71">
        <v>0</v>
      </c>
      <c r="S15" s="128"/>
    </row>
    <row r="16" spans="2:20" x14ac:dyDescent="0.2">
      <c r="B16" s="125" t="s">
        <v>27</v>
      </c>
      <c r="C16" s="136" t="s">
        <v>28</v>
      </c>
      <c r="D16" s="137" t="s">
        <v>118</v>
      </c>
      <c r="E16" s="138"/>
      <c r="F16" s="138"/>
      <c r="G16" s="139"/>
      <c r="H16" s="67">
        <f t="shared" ref="H16:H21" si="6">SUM(I16:R16)</f>
        <v>2560.23</v>
      </c>
      <c r="I16" s="71">
        <f>I17+I18</f>
        <v>1800</v>
      </c>
      <c r="J16" s="71">
        <f t="shared" ref="J16:R16" si="7">J17+J18</f>
        <v>760.23</v>
      </c>
      <c r="K16" s="71">
        <f t="shared" si="7"/>
        <v>0</v>
      </c>
      <c r="L16" s="71">
        <f t="shared" si="7"/>
        <v>0</v>
      </c>
      <c r="M16" s="71">
        <f t="shared" si="7"/>
        <v>0</v>
      </c>
      <c r="N16" s="71">
        <f t="shared" si="7"/>
        <v>0</v>
      </c>
      <c r="O16" s="72">
        <f t="shared" si="7"/>
        <v>0</v>
      </c>
      <c r="P16" s="73">
        <f t="shared" si="7"/>
        <v>0</v>
      </c>
      <c r="Q16" s="71">
        <f t="shared" si="7"/>
        <v>0</v>
      </c>
      <c r="R16" s="71">
        <f t="shared" si="7"/>
        <v>0</v>
      </c>
      <c r="S16" s="128"/>
    </row>
    <row r="17" spans="2:22" x14ac:dyDescent="0.2">
      <c r="B17" s="125"/>
      <c r="C17" s="136"/>
      <c r="D17" s="69" t="s">
        <v>115</v>
      </c>
      <c r="E17" s="69" t="s">
        <v>123</v>
      </c>
      <c r="F17" s="126" t="s">
        <v>126</v>
      </c>
      <c r="G17" s="126"/>
      <c r="H17" s="67">
        <f t="shared" si="6"/>
        <v>1460.23</v>
      </c>
      <c r="I17" s="71">
        <v>700</v>
      </c>
      <c r="J17" s="71">
        <v>760.23</v>
      </c>
      <c r="K17" s="71">
        <v>0</v>
      </c>
      <c r="L17" s="71">
        <v>0</v>
      </c>
      <c r="M17" s="71">
        <v>0</v>
      </c>
      <c r="N17" s="71">
        <v>0</v>
      </c>
      <c r="O17" s="72">
        <v>0</v>
      </c>
      <c r="P17" s="73">
        <v>0</v>
      </c>
      <c r="Q17" s="71">
        <v>0</v>
      </c>
      <c r="R17" s="71">
        <v>0</v>
      </c>
      <c r="S17" s="128"/>
    </row>
    <row r="18" spans="2:22" x14ac:dyDescent="0.2">
      <c r="B18" s="125"/>
      <c r="C18" s="57" t="s">
        <v>120</v>
      </c>
      <c r="D18" s="69" t="s">
        <v>115</v>
      </c>
      <c r="E18" s="69" t="s">
        <v>123</v>
      </c>
      <c r="F18" s="126" t="s">
        <v>125</v>
      </c>
      <c r="G18" s="126"/>
      <c r="H18" s="67">
        <f t="shared" si="6"/>
        <v>1100</v>
      </c>
      <c r="I18" s="71">
        <v>1100</v>
      </c>
      <c r="J18" s="71">
        <v>0</v>
      </c>
      <c r="K18" s="71">
        <v>0</v>
      </c>
      <c r="L18" s="71">
        <v>0</v>
      </c>
      <c r="M18" s="71">
        <v>0</v>
      </c>
      <c r="N18" s="71">
        <v>0</v>
      </c>
      <c r="O18" s="72">
        <v>0</v>
      </c>
      <c r="P18" s="73">
        <v>0</v>
      </c>
      <c r="Q18" s="71">
        <v>0</v>
      </c>
      <c r="R18" s="71">
        <v>0</v>
      </c>
      <c r="S18" s="128"/>
    </row>
    <row r="19" spans="2:22" ht="36" x14ac:dyDescent="0.2">
      <c r="B19" s="53" t="s">
        <v>72</v>
      </c>
      <c r="C19" s="57" t="s">
        <v>127</v>
      </c>
      <c r="D19" s="69" t="s">
        <v>115</v>
      </c>
      <c r="E19" s="69" t="s">
        <v>123</v>
      </c>
      <c r="F19" s="126" t="s">
        <v>128</v>
      </c>
      <c r="G19" s="126"/>
      <c r="H19" s="67">
        <f t="shared" si="6"/>
        <v>739.77</v>
      </c>
      <c r="I19" s="71">
        <v>400</v>
      </c>
      <c r="J19" s="71">
        <v>339.77</v>
      </c>
      <c r="K19" s="71">
        <v>0</v>
      </c>
      <c r="L19" s="71">
        <v>0</v>
      </c>
      <c r="M19" s="71">
        <v>0</v>
      </c>
      <c r="N19" s="71">
        <v>0</v>
      </c>
      <c r="O19" s="72">
        <v>0</v>
      </c>
      <c r="P19" s="73">
        <v>0</v>
      </c>
      <c r="Q19" s="71">
        <v>0</v>
      </c>
      <c r="R19" s="71">
        <v>0</v>
      </c>
      <c r="S19" s="128"/>
    </row>
    <row r="20" spans="2:22" x14ac:dyDescent="0.2">
      <c r="B20" s="125" t="s">
        <v>74</v>
      </c>
      <c r="C20" s="136" t="s">
        <v>35</v>
      </c>
      <c r="D20" s="137" t="s">
        <v>118</v>
      </c>
      <c r="E20" s="138"/>
      <c r="F20" s="138"/>
      <c r="G20" s="139"/>
      <c r="H20" s="67">
        <f t="shared" si="6"/>
        <v>237.55</v>
      </c>
      <c r="I20" s="71">
        <f>I21+I22</f>
        <v>211.55</v>
      </c>
      <c r="J20" s="71">
        <f t="shared" ref="J20:R20" si="8">J21+J22</f>
        <v>0</v>
      </c>
      <c r="K20" s="71">
        <f t="shared" si="8"/>
        <v>0</v>
      </c>
      <c r="L20" s="71">
        <f t="shared" si="8"/>
        <v>26</v>
      </c>
      <c r="M20" s="71">
        <f t="shared" si="8"/>
        <v>0</v>
      </c>
      <c r="N20" s="71">
        <f t="shared" si="8"/>
        <v>0</v>
      </c>
      <c r="O20" s="72">
        <f t="shared" si="8"/>
        <v>0</v>
      </c>
      <c r="P20" s="73">
        <f t="shared" si="8"/>
        <v>0</v>
      </c>
      <c r="Q20" s="71">
        <f t="shared" si="8"/>
        <v>0</v>
      </c>
      <c r="R20" s="71">
        <f t="shared" si="8"/>
        <v>0</v>
      </c>
      <c r="S20" s="128"/>
    </row>
    <row r="21" spans="2:22" x14ac:dyDescent="0.2">
      <c r="B21" s="125"/>
      <c r="C21" s="136"/>
      <c r="D21" s="69" t="s">
        <v>115</v>
      </c>
      <c r="E21" s="77" t="s">
        <v>123</v>
      </c>
      <c r="F21" s="137" t="s">
        <v>129</v>
      </c>
      <c r="G21" s="139"/>
      <c r="H21" s="67">
        <f t="shared" si="6"/>
        <v>150</v>
      </c>
      <c r="I21" s="71">
        <v>150</v>
      </c>
      <c r="J21" s="71">
        <v>0</v>
      </c>
      <c r="K21" s="71">
        <v>0</v>
      </c>
      <c r="L21" s="71">
        <v>0</v>
      </c>
      <c r="M21" s="71">
        <v>0</v>
      </c>
      <c r="N21" s="71">
        <v>0</v>
      </c>
      <c r="O21" s="72">
        <v>0</v>
      </c>
      <c r="P21" s="73">
        <v>0</v>
      </c>
      <c r="Q21" s="71">
        <v>0</v>
      </c>
      <c r="R21" s="71">
        <v>0</v>
      </c>
      <c r="S21" s="128"/>
    </row>
    <row r="22" spans="2:22" x14ac:dyDescent="0.2">
      <c r="B22" s="125"/>
      <c r="C22" s="57" t="s">
        <v>120</v>
      </c>
      <c r="D22" s="69" t="s">
        <v>115</v>
      </c>
      <c r="E22" s="77" t="s">
        <v>123</v>
      </c>
      <c r="F22" s="137" t="s">
        <v>125</v>
      </c>
      <c r="G22" s="139"/>
      <c r="H22" s="67">
        <v>87.55</v>
      </c>
      <c r="I22" s="71">
        <v>61.55</v>
      </c>
      <c r="J22" s="71">
        <v>0</v>
      </c>
      <c r="K22" s="71">
        <v>0</v>
      </c>
      <c r="L22" s="71">
        <v>26</v>
      </c>
      <c r="M22" s="71">
        <v>0</v>
      </c>
      <c r="N22" s="71">
        <v>0</v>
      </c>
      <c r="O22" s="72">
        <v>0</v>
      </c>
      <c r="P22" s="73">
        <v>0</v>
      </c>
      <c r="Q22" s="71">
        <v>0</v>
      </c>
      <c r="R22" s="71">
        <v>0</v>
      </c>
      <c r="S22" s="128"/>
    </row>
    <row r="23" spans="2:22" ht="60" x14ac:dyDescent="0.2">
      <c r="B23" s="78" t="s">
        <v>36</v>
      </c>
      <c r="C23" s="57" t="s">
        <v>37</v>
      </c>
      <c r="D23" s="69" t="s">
        <v>115</v>
      </c>
      <c r="E23" s="77" t="s">
        <v>123</v>
      </c>
      <c r="F23" s="137" t="s">
        <v>130</v>
      </c>
      <c r="G23" s="139"/>
      <c r="H23" s="67">
        <v>180</v>
      </c>
      <c r="I23" s="71">
        <v>0</v>
      </c>
      <c r="J23" s="71">
        <v>0</v>
      </c>
      <c r="K23" s="71">
        <v>80</v>
      </c>
      <c r="L23" s="71">
        <v>100</v>
      </c>
      <c r="M23" s="71">
        <v>0</v>
      </c>
      <c r="N23" s="71">
        <v>0</v>
      </c>
      <c r="O23" s="72">
        <v>0</v>
      </c>
      <c r="P23" s="73">
        <v>0</v>
      </c>
      <c r="Q23" s="71">
        <v>0</v>
      </c>
      <c r="R23" s="71">
        <v>0</v>
      </c>
      <c r="S23" s="128"/>
    </row>
    <row r="24" spans="2:22" ht="72" x14ac:dyDescent="0.2">
      <c r="B24" s="53" t="s">
        <v>131</v>
      </c>
      <c r="C24" s="57" t="s">
        <v>132</v>
      </c>
      <c r="D24" s="69" t="s">
        <v>115</v>
      </c>
      <c r="E24" s="77" t="s">
        <v>123</v>
      </c>
      <c r="F24" s="137" t="s">
        <v>130</v>
      </c>
      <c r="G24" s="139"/>
      <c r="H24" s="67">
        <v>180</v>
      </c>
      <c r="I24" s="71">
        <v>0</v>
      </c>
      <c r="J24" s="71">
        <v>0</v>
      </c>
      <c r="K24" s="71">
        <v>80</v>
      </c>
      <c r="L24" s="71">
        <v>100</v>
      </c>
      <c r="M24" s="71">
        <v>0</v>
      </c>
      <c r="N24" s="71">
        <v>0</v>
      </c>
      <c r="O24" s="72">
        <v>0</v>
      </c>
      <c r="P24" s="73">
        <v>0</v>
      </c>
      <c r="Q24" s="71">
        <v>0</v>
      </c>
      <c r="R24" s="71">
        <v>0</v>
      </c>
      <c r="S24" s="128"/>
      <c r="V24" s="74"/>
    </row>
    <row r="25" spans="2:22" ht="72" x14ac:dyDescent="0.2">
      <c r="B25" s="78" t="s">
        <v>39</v>
      </c>
      <c r="C25" s="57" t="s">
        <v>40</v>
      </c>
      <c r="D25" s="69" t="s">
        <v>115</v>
      </c>
      <c r="E25" s="69" t="s">
        <v>123</v>
      </c>
      <c r="F25" s="138" t="s">
        <v>133</v>
      </c>
      <c r="G25" s="139"/>
      <c r="H25" s="67">
        <f t="shared" ref="H25:H47" si="9">SUM(I25:R25)</f>
        <v>1623.5131700000002</v>
      </c>
      <c r="I25" s="71">
        <f>I26+I27+I28+I29+I30+I31+I32+I33+I34+I35+I36+I37+I38+I39</f>
        <v>0</v>
      </c>
      <c r="J25" s="71">
        <f t="shared" ref="J25:R25" si="10">J26+J27+J28+J29+J30+J31+J32+J33+J34+J35+J36+J37+J38+J39</f>
        <v>0</v>
      </c>
      <c r="K25" s="71">
        <f t="shared" si="10"/>
        <v>0</v>
      </c>
      <c r="L25" s="71">
        <f t="shared" si="10"/>
        <v>0</v>
      </c>
      <c r="M25" s="71">
        <f t="shared" si="10"/>
        <v>258.94</v>
      </c>
      <c r="N25" s="71">
        <f t="shared" si="10"/>
        <v>606.82399999999996</v>
      </c>
      <c r="O25" s="71">
        <f t="shared" si="10"/>
        <v>436.63262000000003</v>
      </c>
      <c r="P25" s="73">
        <f t="shared" si="10"/>
        <v>109.96906999999999</v>
      </c>
      <c r="Q25" s="71">
        <f t="shared" si="10"/>
        <v>91.428480000000008</v>
      </c>
      <c r="R25" s="71">
        <f t="shared" si="10"/>
        <v>119.71899999999999</v>
      </c>
      <c r="S25" s="128"/>
    </row>
    <row r="26" spans="2:22" ht="48" x14ac:dyDescent="0.2">
      <c r="B26" s="53" t="s">
        <v>134</v>
      </c>
      <c r="C26" s="57" t="s">
        <v>135</v>
      </c>
      <c r="D26" s="69" t="s">
        <v>115</v>
      </c>
      <c r="E26" s="69" t="s">
        <v>123</v>
      </c>
      <c r="F26" s="137"/>
      <c r="G26" s="139"/>
      <c r="H26" s="67">
        <f t="shared" si="9"/>
        <v>104.47</v>
      </c>
      <c r="I26" s="71">
        <v>0</v>
      </c>
      <c r="J26" s="71">
        <v>0</v>
      </c>
      <c r="K26" s="71">
        <v>0</v>
      </c>
      <c r="L26" s="71">
        <v>0</v>
      </c>
      <c r="M26" s="71">
        <v>104.47</v>
      </c>
      <c r="N26" s="71">
        <v>0</v>
      </c>
      <c r="O26" s="72">
        <v>0</v>
      </c>
      <c r="P26" s="73">
        <v>0</v>
      </c>
      <c r="Q26" s="71">
        <v>0</v>
      </c>
      <c r="R26" s="71">
        <v>0</v>
      </c>
      <c r="S26" s="128"/>
    </row>
    <row r="27" spans="2:22" ht="48" x14ac:dyDescent="0.2">
      <c r="B27" s="53" t="s">
        <v>136</v>
      </c>
      <c r="C27" s="57" t="s">
        <v>137</v>
      </c>
      <c r="D27" s="69" t="s">
        <v>115</v>
      </c>
      <c r="E27" s="69" t="s">
        <v>123</v>
      </c>
      <c r="F27" s="137"/>
      <c r="G27" s="139"/>
      <c r="H27" s="67">
        <f t="shared" si="9"/>
        <v>862.18975</v>
      </c>
      <c r="I27" s="71">
        <v>0</v>
      </c>
      <c r="J27" s="71">
        <v>0</v>
      </c>
      <c r="K27" s="71">
        <v>0</v>
      </c>
      <c r="L27" s="71">
        <v>0</v>
      </c>
      <c r="M27" s="71">
        <v>104.47</v>
      </c>
      <c r="N27" s="71">
        <v>316.86935</v>
      </c>
      <c r="O27" s="72">
        <v>176.54848999999999</v>
      </c>
      <c r="P27" s="79">
        <v>53.154429999999998</v>
      </c>
      <c r="Q27" s="71">
        <f>77.32105+13.093+1.01532-0.00089</f>
        <v>91.428480000000008</v>
      </c>
      <c r="R27" s="71">
        <f>'[1]Приложение № 4'!N61</f>
        <v>119.71899999999999</v>
      </c>
      <c r="S27" s="128"/>
    </row>
    <row r="28" spans="2:22" ht="36" x14ac:dyDescent="0.2">
      <c r="B28" s="53" t="s">
        <v>138</v>
      </c>
      <c r="C28" s="57" t="s">
        <v>139</v>
      </c>
      <c r="D28" s="69" t="s">
        <v>115</v>
      </c>
      <c r="E28" s="69" t="s">
        <v>123</v>
      </c>
      <c r="F28" s="137"/>
      <c r="G28" s="139"/>
      <c r="H28" s="67">
        <f t="shared" si="9"/>
        <v>244.2312</v>
      </c>
      <c r="I28" s="71">
        <v>0</v>
      </c>
      <c r="J28" s="71">
        <v>0</v>
      </c>
      <c r="K28" s="71">
        <v>0</v>
      </c>
      <c r="L28" s="71">
        <v>0</v>
      </c>
      <c r="M28" s="71">
        <v>25</v>
      </c>
      <c r="N28" s="71">
        <v>0</v>
      </c>
      <c r="O28" s="72">
        <f>107.19799+14.95575+40.26282</f>
        <v>162.41656</v>
      </c>
      <c r="P28" s="73">
        <v>56.814639999999997</v>
      </c>
      <c r="Q28" s="71">
        <v>0</v>
      </c>
      <c r="R28" s="71">
        <v>0</v>
      </c>
      <c r="S28" s="128"/>
    </row>
    <row r="29" spans="2:22" ht="36" x14ac:dyDescent="0.2">
      <c r="B29" s="53" t="s">
        <v>140</v>
      </c>
      <c r="C29" s="57" t="s">
        <v>141</v>
      </c>
      <c r="D29" s="69" t="s">
        <v>115</v>
      </c>
      <c r="E29" s="69" t="s">
        <v>123</v>
      </c>
      <c r="F29" s="137"/>
      <c r="G29" s="139"/>
      <c r="H29" s="67">
        <f t="shared" si="9"/>
        <v>25</v>
      </c>
      <c r="I29" s="71">
        <v>0</v>
      </c>
      <c r="J29" s="71">
        <v>0</v>
      </c>
      <c r="K29" s="71">
        <v>0</v>
      </c>
      <c r="L29" s="71">
        <v>0</v>
      </c>
      <c r="M29" s="71">
        <v>25</v>
      </c>
      <c r="N29" s="71">
        <v>0</v>
      </c>
      <c r="O29" s="72">
        <v>0</v>
      </c>
      <c r="P29" s="73">
        <v>0</v>
      </c>
      <c r="Q29" s="71">
        <v>0</v>
      </c>
      <c r="R29" s="71">
        <v>0</v>
      </c>
      <c r="S29" s="128"/>
    </row>
    <row r="30" spans="2:22" ht="36" x14ac:dyDescent="0.2">
      <c r="B30" s="53" t="s">
        <v>142</v>
      </c>
      <c r="C30" s="57" t="s">
        <v>143</v>
      </c>
      <c r="D30" s="69" t="s">
        <v>115</v>
      </c>
      <c r="E30" s="69" t="s">
        <v>123</v>
      </c>
      <c r="F30" s="137"/>
      <c r="G30" s="139"/>
      <c r="H30" s="67">
        <f t="shared" si="9"/>
        <v>144.27664999999999</v>
      </c>
      <c r="I30" s="71">
        <v>0</v>
      </c>
      <c r="J30" s="71">
        <v>0</v>
      </c>
      <c r="K30" s="71">
        <v>0</v>
      </c>
      <c r="L30" s="71">
        <v>0</v>
      </c>
      <c r="M30" s="71">
        <v>0</v>
      </c>
      <c r="N30" s="71">
        <v>144.27664999999999</v>
      </c>
      <c r="O30" s="72">
        <v>0</v>
      </c>
      <c r="P30" s="73">
        <v>0</v>
      </c>
      <c r="Q30" s="71">
        <v>0</v>
      </c>
      <c r="R30" s="71">
        <v>0</v>
      </c>
      <c r="S30" s="128"/>
    </row>
    <row r="31" spans="2:22" ht="48" x14ac:dyDescent="0.2">
      <c r="B31" s="53" t="s">
        <v>144</v>
      </c>
      <c r="C31" s="80" t="s">
        <v>145</v>
      </c>
      <c r="D31" s="69" t="s">
        <v>115</v>
      </c>
      <c r="E31" s="69" t="s">
        <v>123</v>
      </c>
      <c r="F31" s="137"/>
      <c r="G31" s="139"/>
      <c r="H31" s="67">
        <f t="shared" si="9"/>
        <v>45</v>
      </c>
      <c r="I31" s="71">
        <v>0</v>
      </c>
      <c r="J31" s="71">
        <v>0</v>
      </c>
      <c r="K31" s="71">
        <v>0</v>
      </c>
      <c r="L31" s="71">
        <v>0</v>
      </c>
      <c r="M31" s="71">
        <v>0</v>
      </c>
      <c r="N31" s="71">
        <v>45</v>
      </c>
      <c r="O31" s="72">
        <v>0</v>
      </c>
      <c r="P31" s="73">
        <v>0</v>
      </c>
      <c r="Q31" s="71">
        <v>0</v>
      </c>
      <c r="R31" s="71">
        <v>0</v>
      </c>
      <c r="S31" s="128"/>
    </row>
    <row r="32" spans="2:22" ht="60" x14ac:dyDescent="0.2">
      <c r="B32" s="53" t="s">
        <v>146</v>
      </c>
      <c r="C32" s="80" t="s">
        <v>147</v>
      </c>
      <c r="D32" s="69" t="s">
        <v>115</v>
      </c>
      <c r="E32" s="69" t="s">
        <v>123</v>
      </c>
      <c r="F32" s="75"/>
      <c r="G32" s="76"/>
      <c r="H32" s="67">
        <f t="shared" si="9"/>
        <v>72.752499999999998</v>
      </c>
      <c r="I32" s="71">
        <v>0</v>
      </c>
      <c r="J32" s="71">
        <v>0</v>
      </c>
      <c r="K32" s="71">
        <v>0</v>
      </c>
      <c r="L32" s="71">
        <v>0</v>
      </c>
      <c r="M32" s="71">
        <v>0</v>
      </c>
      <c r="N32" s="71">
        <v>72.752499999999998</v>
      </c>
      <c r="O32" s="72">
        <v>0</v>
      </c>
      <c r="P32" s="73">
        <v>0</v>
      </c>
      <c r="Q32" s="71">
        <v>0</v>
      </c>
      <c r="R32" s="71">
        <v>0</v>
      </c>
      <c r="S32" s="128"/>
    </row>
    <row r="33" spans="2:19" ht="48" x14ac:dyDescent="0.2">
      <c r="B33" s="53" t="s">
        <v>148</v>
      </c>
      <c r="C33" s="80" t="s">
        <v>149</v>
      </c>
      <c r="D33" s="69" t="s">
        <v>115</v>
      </c>
      <c r="E33" s="69" t="s">
        <v>123</v>
      </c>
      <c r="F33" s="75"/>
      <c r="G33" s="76"/>
      <c r="H33" s="67">
        <f t="shared" si="9"/>
        <v>7.8520000000000003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7.8520000000000003</v>
      </c>
      <c r="O33" s="72">
        <v>0</v>
      </c>
      <c r="P33" s="73">
        <v>0</v>
      </c>
      <c r="Q33" s="71">
        <v>0</v>
      </c>
      <c r="R33" s="71">
        <v>0</v>
      </c>
      <c r="S33" s="128"/>
    </row>
    <row r="34" spans="2:19" ht="60" x14ac:dyDescent="0.2">
      <c r="B34" s="53" t="s">
        <v>150</v>
      </c>
      <c r="C34" s="80" t="s">
        <v>151</v>
      </c>
      <c r="D34" s="69" t="s">
        <v>115</v>
      </c>
      <c r="E34" s="69" t="s">
        <v>123</v>
      </c>
      <c r="F34" s="75"/>
      <c r="G34" s="76"/>
      <c r="H34" s="67">
        <f t="shared" si="9"/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72">
        <v>0</v>
      </c>
      <c r="P34" s="73">
        <v>0</v>
      </c>
      <c r="Q34" s="71">
        <v>0</v>
      </c>
      <c r="R34" s="71">
        <v>0</v>
      </c>
      <c r="S34" s="128"/>
    </row>
    <row r="35" spans="2:19" ht="60" x14ac:dyDescent="0.2">
      <c r="B35" s="53" t="s">
        <v>152</v>
      </c>
      <c r="C35" s="80" t="s">
        <v>153</v>
      </c>
      <c r="D35" s="69" t="s">
        <v>115</v>
      </c>
      <c r="E35" s="69" t="s">
        <v>123</v>
      </c>
      <c r="F35" s="75"/>
      <c r="G35" s="76"/>
      <c r="H35" s="67">
        <f t="shared" si="9"/>
        <v>3.25</v>
      </c>
      <c r="I35" s="71">
        <v>0</v>
      </c>
      <c r="J35" s="71">
        <v>0</v>
      </c>
      <c r="K35" s="71">
        <v>0</v>
      </c>
      <c r="L35" s="71">
        <v>0</v>
      </c>
      <c r="M35" s="71">
        <v>0</v>
      </c>
      <c r="N35" s="71">
        <v>3.25</v>
      </c>
      <c r="O35" s="72">
        <v>0</v>
      </c>
      <c r="P35" s="73">
        <v>0</v>
      </c>
      <c r="Q35" s="71">
        <v>0</v>
      </c>
      <c r="R35" s="71">
        <v>0</v>
      </c>
      <c r="S35" s="128"/>
    </row>
    <row r="36" spans="2:19" ht="48" x14ac:dyDescent="0.2">
      <c r="B36" s="53" t="s">
        <v>154</v>
      </c>
      <c r="C36" s="80" t="s">
        <v>155</v>
      </c>
      <c r="D36" s="69" t="s">
        <v>115</v>
      </c>
      <c r="E36" s="69" t="s">
        <v>123</v>
      </c>
      <c r="F36" s="75"/>
      <c r="G36" s="76"/>
      <c r="H36" s="67">
        <f t="shared" si="9"/>
        <v>5.4584999999999999</v>
      </c>
      <c r="I36" s="71">
        <v>0</v>
      </c>
      <c r="J36" s="71">
        <v>0</v>
      </c>
      <c r="K36" s="71">
        <v>0</v>
      </c>
      <c r="L36" s="71">
        <v>0</v>
      </c>
      <c r="M36" s="71">
        <v>0</v>
      </c>
      <c r="N36" s="71">
        <v>5.4584999999999999</v>
      </c>
      <c r="O36" s="72">
        <v>0</v>
      </c>
      <c r="P36" s="73">
        <v>0</v>
      </c>
      <c r="Q36" s="71">
        <v>0</v>
      </c>
      <c r="R36" s="71">
        <v>0</v>
      </c>
      <c r="S36" s="128"/>
    </row>
    <row r="37" spans="2:19" ht="60" x14ac:dyDescent="0.2">
      <c r="B37" s="53" t="s">
        <v>156</v>
      </c>
      <c r="C37" s="80" t="s">
        <v>157</v>
      </c>
      <c r="D37" s="69" t="s">
        <v>115</v>
      </c>
      <c r="E37" s="69" t="s">
        <v>123</v>
      </c>
      <c r="F37" s="75"/>
      <c r="G37" s="76"/>
      <c r="H37" s="67">
        <f t="shared" si="9"/>
        <v>11.365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11.365</v>
      </c>
      <c r="O37" s="72">
        <v>0</v>
      </c>
      <c r="P37" s="73">
        <v>0</v>
      </c>
      <c r="Q37" s="71">
        <v>0</v>
      </c>
      <c r="R37" s="71">
        <v>0</v>
      </c>
      <c r="S37" s="128"/>
    </row>
    <row r="38" spans="2:19" ht="39.200000000000003" customHeight="1" x14ac:dyDescent="0.2">
      <c r="B38" s="53" t="s">
        <v>158</v>
      </c>
      <c r="C38" s="80" t="s">
        <v>159</v>
      </c>
      <c r="D38" s="69" t="s">
        <v>115</v>
      </c>
      <c r="E38" s="69" t="s">
        <v>123</v>
      </c>
      <c r="F38" s="75"/>
      <c r="G38" s="76"/>
      <c r="H38" s="67">
        <f t="shared" si="9"/>
        <v>90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72">
        <v>90</v>
      </c>
      <c r="P38" s="73">
        <v>0</v>
      </c>
      <c r="Q38" s="71">
        <v>0</v>
      </c>
      <c r="R38" s="71">
        <v>0</v>
      </c>
      <c r="S38" s="128"/>
    </row>
    <row r="39" spans="2:19" ht="204" x14ac:dyDescent="0.2">
      <c r="B39" s="53" t="s">
        <v>160</v>
      </c>
      <c r="C39" s="80" t="s">
        <v>161</v>
      </c>
      <c r="D39" s="69" t="s">
        <v>115</v>
      </c>
      <c r="E39" s="69" t="s">
        <v>123</v>
      </c>
      <c r="F39" s="75"/>
      <c r="G39" s="76"/>
      <c r="H39" s="67">
        <f t="shared" si="9"/>
        <v>7.6675700000000004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72">
        <v>7.6675700000000004</v>
      </c>
      <c r="P39" s="73">
        <v>0</v>
      </c>
      <c r="Q39" s="71">
        <v>0</v>
      </c>
      <c r="R39" s="71">
        <v>0</v>
      </c>
      <c r="S39" s="128"/>
    </row>
    <row r="40" spans="2:19" ht="48" x14ac:dyDescent="0.2">
      <c r="B40" s="53" t="s">
        <v>162</v>
      </c>
      <c r="C40" s="80" t="s">
        <v>163</v>
      </c>
      <c r="D40" s="69" t="s">
        <v>115</v>
      </c>
      <c r="E40" s="69" t="s">
        <v>164</v>
      </c>
      <c r="F40" s="137" t="s">
        <v>165</v>
      </c>
      <c r="G40" s="139"/>
      <c r="H40" s="67">
        <f t="shared" si="9"/>
        <v>0</v>
      </c>
      <c r="I40" s="71">
        <v>0</v>
      </c>
      <c r="J40" s="71">
        <v>0</v>
      </c>
      <c r="K40" s="71">
        <v>0</v>
      </c>
      <c r="L40" s="71">
        <v>0</v>
      </c>
      <c r="M40" s="71">
        <v>0</v>
      </c>
      <c r="N40" s="71">
        <v>0</v>
      </c>
      <c r="O40" s="72">
        <v>0</v>
      </c>
      <c r="P40" s="73">
        <v>0</v>
      </c>
      <c r="Q40" s="71">
        <v>0</v>
      </c>
      <c r="R40" s="71">
        <v>0</v>
      </c>
      <c r="S40" s="128"/>
    </row>
    <row r="41" spans="2:19" ht="60" x14ac:dyDescent="0.2">
      <c r="B41" s="53" t="s">
        <v>86</v>
      </c>
      <c r="C41" s="80" t="s">
        <v>87</v>
      </c>
      <c r="D41" s="69" t="s">
        <v>115</v>
      </c>
      <c r="E41" s="69" t="s">
        <v>164</v>
      </c>
      <c r="F41" s="137" t="s">
        <v>166</v>
      </c>
      <c r="G41" s="139"/>
      <c r="H41" s="67">
        <f t="shared" si="9"/>
        <v>115.44473000000001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72">
        <v>0</v>
      </c>
      <c r="P41" s="73">
        <v>115.44473000000001</v>
      </c>
      <c r="Q41" s="71">
        <v>0</v>
      </c>
      <c r="R41" s="71">
        <v>0</v>
      </c>
      <c r="S41" s="128"/>
    </row>
    <row r="42" spans="2:19" ht="60" x14ac:dyDescent="0.2">
      <c r="B42" s="53" t="s">
        <v>167</v>
      </c>
      <c r="C42" s="80" t="s">
        <v>168</v>
      </c>
      <c r="D42" s="81" t="s">
        <v>115</v>
      </c>
      <c r="E42" s="81" t="s">
        <v>164</v>
      </c>
      <c r="F42" s="137" t="s">
        <v>169</v>
      </c>
      <c r="G42" s="139"/>
      <c r="H42" s="67">
        <f t="shared" si="9"/>
        <v>1491.94</v>
      </c>
      <c r="I42" s="71">
        <v>0</v>
      </c>
      <c r="J42" s="71">
        <v>0</v>
      </c>
      <c r="K42" s="71">
        <v>0</v>
      </c>
      <c r="L42" s="71">
        <v>0</v>
      </c>
      <c r="M42" s="71">
        <v>0</v>
      </c>
      <c r="N42" s="71">
        <v>0</v>
      </c>
      <c r="O42" s="72">
        <v>0</v>
      </c>
      <c r="P42" s="71">
        <v>0</v>
      </c>
      <c r="Q42" s="71">
        <v>0</v>
      </c>
      <c r="R42" s="71">
        <v>1491.94</v>
      </c>
      <c r="S42" s="128"/>
    </row>
    <row r="43" spans="2:19" x14ac:dyDescent="0.2">
      <c r="B43" s="122" t="s">
        <v>77</v>
      </c>
      <c r="C43" s="129" t="s">
        <v>170</v>
      </c>
      <c r="D43" s="133" t="s">
        <v>118</v>
      </c>
      <c r="E43" s="134"/>
      <c r="F43" s="134"/>
      <c r="G43" s="135"/>
      <c r="H43" s="67">
        <f t="shared" si="9"/>
        <v>530.46256000000005</v>
      </c>
      <c r="I43" s="67">
        <f>I44+I45</f>
        <v>130</v>
      </c>
      <c r="J43" s="67">
        <f>J44+J45</f>
        <v>75</v>
      </c>
      <c r="K43" s="67">
        <f t="shared" ref="K43:R43" si="11">K44+K45</f>
        <v>50</v>
      </c>
      <c r="L43" s="67">
        <f t="shared" si="11"/>
        <v>5</v>
      </c>
      <c r="M43" s="67">
        <f t="shared" si="11"/>
        <v>124</v>
      </c>
      <c r="N43" s="67">
        <f t="shared" si="11"/>
        <v>37.477879999999999</v>
      </c>
      <c r="O43" s="66">
        <f t="shared" si="11"/>
        <v>0</v>
      </c>
      <c r="P43" s="68">
        <f t="shared" si="11"/>
        <v>100</v>
      </c>
      <c r="Q43" s="67">
        <f t="shared" si="11"/>
        <v>8.9846799999999973</v>
      </c>
      <c r="R43" s="67">
        <f t="shared" si="11"/>
        <v>0</v>
      </c>
      <c r="S43" s="128"/>
    </row>
    <row r="44" spans="2:19" x14ac:dyDescent="0.2">
      <c r="B44" s="122"/>
      <c r="C44" s="129"/>
      <c r="D44" s="64" t="s">
        <v>115</v>
      </c>
      <c r="E44" s="64" t="s">
        <v>123</v>
      </c>
      <c r="F44" s="133" t="s">
        <v>171</v>
      </c>
      <c r="G44" s="135"/>
      <c r="H44" s="67">
        <f t="shared" si="9"/>
        <v>480.46256000000005</v>
      </c>
      <c r="I44" s="67">
        <f>I47</f>
        <v>80</v>
      </c>
      <c r="J44" s="67">
        <f t="shared" ref="J44:R45" si="12">J47</f>
        <v>75</v>
      </c>
      <c r="K44" s="67">
        <f t="shared" si="12"/>
        <v>50</v>
      </c>
      <c r="L44" s="67">
        <f t="shared" si="12"/>
        <v>5</v>
      </c>
      <c r="M44" s="67">
        <f t="shared" si="12"/>
        <v>124</v>
      </c>
      <c r="N44" s="67">
        <f t="shared" si="12"/>
        <v>37.477879999999999</v>
      </c>
      <c r="O44" s="66">
        <f t="shared" si="12"/>
        <v>0</v>
      </c>
      <c r="P44" s="68">
        <f t="shared" si="12"/>
        <v>100</v>
      </c>
      <c r="Q44" s="67">
        <f t="shared" si="12"/>
        <v>8.9846799999999973</v>
      </c>
      <c r="R44" s="67">
        <f t="shared" si="12"/>
        <v>0</v>
      </c>
      <c r="S44" s="128"/>
    </row>
    <row r="45" spans="2:19" x14ac:dyDescent="0.2">
      <c r="B45" s="122"/>
      <c r="C45" s="63" t="s">
        <v>120</v>
      </c>
      <c r="D45" s="64" t="s">
        <v>115</v>
      </c>
      <c r="E45" s="64" t="s">
        <v>123</v>
      </c>
      <c r="F45" s="133" t="s">
        <v>125</v>
      </c>
      <c r="G45" s="135"/>
      <c r="H45" s="67">
        <f t="shared" si="9"/>
        <v>50</v>
      </c>
      <c r="I45" s="67">
        <f>I48</f>
        <v>50</v>
      </c>
      <c r="J45" s="67">
        <f t="shared" si="12"/>
        <v>0</v>
      </c>
      <c r="K45" s="67">
        <f t="shared" si="12"/>
        <v>0</v>
      </c>
      <c r="L45" s="67">
        <f t="shared" si="12"/>
        <v>0</v>
      </c>
      <c r="M45" s="67">
        <f t="shared" si="12"/>
        <v>0</v>
      </c>
      <c r="N45" s="67">
        <f t="shared" si="12"/>
        <v>0</v>
      </c>
      <c r="O45" s="82">
        <f t="shared" si="12"/>
        <v>0</v>
      </c>
      <c r="P45" s="68">
        <f t="shared" si="12"/>
        <v>0</v>
      </c>
      <c r="Q45" s="67">
        <f t="shared" si="12"/>
        <v>0</v>
      </c>
      <c r="R45" s="67">
        <f t="shared" si="12"/>
        <v>0</v>
      </c>
      <c r="S45" s="128"/>
    </row>
    <row r="46" spans="2:19" x14ac:dyDescent="0.2">
      <c r="B46" s="125" t="s">
        <v>79</v>
      </c>
      <c r="C46" s="136" t="s">
        <v>80</v>
      </c>
      <c r="D46" s="137" t="s">
        <v>118</v>
      </c>
      <c r="E46" s="138"/>
      <c r="F46" s="138"/>
      <c r="G46" s="139"/>
      <c r="H46" s="67">
        <f t="shared" si="9"/>
        <v>530.46256000000005</v>
      </c>
      <c r="I46" s="71">
        <f>I47+I48</f>
        <v>130</v>
      </c>
      <c r="J46" s="71">
        <f t="shared" ref="J46:R46" si="13">J47+J48</f>
        <v>75</v>
      </c>
      <c r="K46" s="71">
        <f t="shared" si="13"/>
        <v>50</v>
      </c>
      <c r="L46" s="71">
        <f t="shared" si="13"/>
        <v>5</v>
      </c>
      <c r="M46" s="71">
        <f t="shared" si="13"/>
        <v>124</v>
      </c>
      <c r="N46" s="71">
        <f t="shared" si="13"/>
        <v>37.477879999999999</v>
      </c>
      <c r="O46" s="79">
        <f t="shared" si="13"/>
        <v>0</v>
      </c>
      <c r="P46" s="73">
        <f t="shared" si="13"/>
        <v>100</v>
      </c>
      <c r="Q46" s="71">
        <f t="shared" si="13"/>
        <v>8.9846799999999973</v>
      </c>
      <c r="R46" s="71">
        <f t="shared" si="13"/>
        <v>0</v>
      </c>
      <c r="S46" s="128"/>
    </row>
    <row r="47" spans="2:19" x14ac:dyDescent="0.2">
      <c r="B47" s="125"/>
      <c r="C47" s="136"/>
      <c r="D47" s="83" t="s">
        <v>115</v>
      </c>
      <c r="E47" s="69" t="s">
        <v>123</v>
      </c>
      <c r="F47" s="126" t="s">
        <v>172</v>
      </c>
      <c r="G47" s="126"/>
      <c r="H47" s="67">
        <f t="shared" si="9"/>
        <v>480.46256000000005</v>
      </c>
      <c r="I47" s="71">
        <v>80</v>
      </c>
      <c r="J47" s="71">
        <v>75</v>
      </c>
      <c r="K47" s="71">
        <v>50</v>
      </c>
      <c r="L47" s="71">
        <v>5</v>
      </c>
      <c r="M47" s="71">
        <v>124</v>
      </c>
      <c r="N47" s="71">
        <v>37.477879999999999</v>
      </c>
      <c r="O47" s="79">
        <f>100-5.35884-7.66757-14.95575-40.26282-31.75502</f>
        <v>0</v>
      </c>
      <c r="P47" s="73">
        <v>100</v>
      </c>
      <c r="Q47" s="71">
        <f>100-13.093-1.01532-76.907</f>
        <v>8.9846799999999973</v>
      </c>
      <c r="R47" s="71">
        <v>0</v>
      </c>
      <c r="S47" s="128"/>
    </row>
    <row r="48" spans="2:19" x14ac:dyDescent="0.2">
      <c r="B48" s="125"/>
      <c r="C48" s="57" t="s">
        <v>120</v>
      </c>
      <c r="D48" s="69" t="s">
        <v>115</v>
      </c>
      <c r="E48" s="69" t="s">
        <v>123</v>
      </c>
      <c r="F48" s="138" t="s">
        <v>125</v>
      </c>
      <c r="G48" s="139"/>
      <c r="H48" s="67">
        <v>50</v>
      </c>
      <c r="I48" s="71">
        <v>50</v>
      </c>
      <c r="J48" s="71">
        <v>0</v>
      </c>
      <c r="K48" s="71">
        <v>0</v>
      </c>
      <c r="L48" s="71">
        <v>0</v>
      </c>
      <c r="M48" s="71">
        <v>0</v>
      </c>
      <c r="N48" s="71">
        <v>0</v>
      </c>
      <c r="O48" s="79">
        <v>0</v>
      </c>
      <c r="P48" s="73">
        <v>0</v>
      </c>
      <c r="Q48" s="71">
        <v>0</v>
      </c>
      <c r="R48" s="71">
        <v>0</v>
      </c>
      <c r="S48" s="128"/>
    </row>
    <row r="49" spans="2:19" ht="36" x14ac:dyDescent="0.2">
      <c r="B49" s="84">
        <v>43525</v>
      </c>
      <c r="C49" s="63" t="s">
        <v>59</v>
      </c>
      <c r="D49" s="64" t="s">
        <v>115</v>
      </c>
      <c r="E49" s="64" t="s">
        <v>123</v>
      </c>
      <c r="F49" s="134" t="s">
        <v>173</v>
      </c>
      <c r="G49" s="135"/>
      <c r="H49" s="67">
        <f>SUM(I49:R49)</f>
        <v>331.41941000000003</v>
      </c>
      <c r="I49" s="67">
        <f>I50</f>
        <v>0</v>
      </c>
      <c r="J49" s="67">
        <f t="shared" ref="J49:R49" si="14">J50</f>
        <v>0</v>
      </c>
      <c r="K49" s="67">
        <f t="shared" si="14"/>
        <v>0</v>
      </c>
      <c r="L49" s="67">
        <f t="shared" si="14"/>
        <v>0</v>
      </c>
      <c r="M49" s="67">
        <f t="shared" si="14"/>
        <v>0</v>
      </c>
      <c r="N49" s="67">
        <f t="shared" si="14"/>
        <v>331.41941000000003</v>
      </c>
      <c r="O49" s="66">
        <f t="shared" si="14"/>
        <v>0</v>
      </c>
      <c r="P49" s="68">
        <v>0</v>
      </c>
      <c r="Q49" s="67">
        <f t="shared" si="14"/>
        <v>0</v>
      </c>
      <c r="R49" s="67">
        <f t="shared" si="14"/>
        <v>0</v>
      </c>
      <c r="S49" s="128"/>
    </row>
    <row r="50" spans="2:19" ht="72" x14ac:dyDescent="0.2">
      <c r="B50" s="85" t="s">
        <v>174</v>
      </c>
      <c r="C50" s="57" t="s">
        <v>84</v>
      </c>
      <c r="D50" s="69" t="s">
        <v>115</v>
      </c>
      <c r="E50" s="69" t="s">
        <v>123</v>
      </c>
      <c r="F50" s="138" t="s">
        <v>175</v>
      </c>
      <c r="G50" s="139"/>
      <c r="H50" s="67">
        <f>SUM(I50:R50)</f>
        <v>331.41941000000003</v>
      </c>
      <c r="I50" s="71">
        <v>0</v>
      </c>
      <c r="J50" s="71">
        <v>0</v>
      </c>
      <c r="K50" s="71">
        <v>0</v>
      </c>
      <c r="L50" s="71">
        <v>0</v>
      </c>
      <c r="M50" s="71">
        <v>0</v>
      </c>
      <c r="N50" s="71">
        <v>331.41941000000003</v>
      </c>
      <c r="O50" s="72">
        <v>0</v>
      </c>
      <c r="P50" s="73">
        <v>0</v>
      </c>
      <c r="Q50" s="71">
        <v>0</v>
      </c>
      <c r="R50" s="71">
        <v>0</v>
      </c>
      <c r="S50" s="128"/>
    </row>
    <row r="52" spans="2:19" x14ac:dyDescent="0.2">
      <c r="B52" s="140" t="s">
        <v>176</v>
      </c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  <c r="O52" s="141"/>
      <c r="P52" s="141"/>
      <c r="Q52" s="141"/>
      <c r="R52" s="141"/>
      <c r="S52" s="141"/>
    </row>
    <row r="53" spans="2:19" x14ac:dyDescent="0.2">
      <c r="B53" s="141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41"/>
      <c r="O53" s="141"/>
      <c r="P53" s="141"/>
      <c r="Q53" s="141"/>
      <c r="R53" s="141"/>
      <c r="S53" s="141"/>
    </row>
    <row r="54" spans="2:19" x14ac:dyDescent="0.2">
      <c r="B54" s="141"/>
      <c r="C54" s="141"/>
      <c r="D54" s="141"/>
      <c r="E54" s="141"/>
      <c r="F54" s="141"/>
      <c r="G54" s="141"/>
      <c r="H54" s="141"/>
      <c r="I54" s="141"/>
      <c r="J54" s="141"/>
      <c r="K54" s="141"/>
      <c r="L54" s="141"/>
      <c r="M54" s="141"/>
      <c r="N54" s="141"/>
      <c r="O54" s="141"/>
      <c r="P54" s="141"/>
      <c r="Q54" s="141"/>
      <c r="R54" s="141"/>
      <c r="S54" s="141"/>
    </row>
  </sheetData>
  <mergeCells count="57">
    <mergeCell ref="F49:G49"/>
    <mergeCell ref="F50:G50"/>
    <mergeCell ref="B52:S54"/>
    <mergeCell ref="B43:B45"/>
    <mergeCell ref="C43:C44"/>
    <mergeCell ref="D43:G43"/>
    <mergeCell ref="F44:G44"/>
    <mergeCell ref="F45:G45"/>
    <mergeCell ref="B46:B48"/>
    <mergeCell ref="C46:C47"/>
    <mergeCell ref="D46:G46"/>
    <mergeCell ref="F47:G47"/>
    <mergeCell ref="F48:G48"/>
    <mergeCell ref="F42:G4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40:G40"/>
    <mergeCell ref="F41:G41"/>
    <mergeCell ref="F17:G17"/>
    <mergeCell ref="F18:G18"/>
    <mergeCell ref="F19:G19"/>
    <mergeCell ref="B20:B22"/>
    <mergeCell ref="C20:C21"/>
    <mergeCell ref="D20:G20"/>
    <mergeCell ref="F21:G21"/>
    <mergeCell ref="F22:G22"/>
    <mergeCell ref="F8:G8"/>
    <mergeCell ref="F9:G9"/>
    <mergeCell ref="S9:S50"/>
    <mergeCell ref="B10:B11"/>
    <mergeCell ref="C10:C11"/>
    <mergeCell ref="D10:G10"/>
    <mergeCell ref="F11:G11"/>
    <mergeCell ref="F12:G12"/>
    <mergeCell ref="B13:B15"/>
    <mergeCell ref="C13:C14"/>
    <mergeCell ref="D13:G13"/>
    <mergeCell ref="F14:G14"/>
    <mergeCell ref="F15:G15"/>
    <mergeCell ref="B16:B18"/>
    <mergeCell ref="C16:C17"/>
    <mergeCell ref="D16:G16"/>
    <mergeCell ref="Q2:S2"/>
    <mergeCell ref="B4:S4"/>
    <mergeCell ref="B6:B7"/>
    <mergeCell ref="C6:C7"/>
    <mergeCell ref="D6:G6"/>
    <mergeCell ref="H6:R6"/>
    <mergeCell ref="S6:S7"/>
    <mergeCell ref="F7:G7"/>
  </mergeCells>
  <pageMargins left="0.7" right="0.7" top="0.75" bottom="0.75" header="0.3" footer="0.3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zoomScaleNormal="100" workbookViewId="0">
      <selection activeCell="R11" sqref="R11"/>
    </sheetView>
  </sheetViews>
  <sheetFormatPr defaultColWidth="9.140625" defaultRowHeight="12.75" x14ac:dyDescent="0.25"/>
  <cols>
    <col min="1" max="1" width="7.5703125" style="90" customWidth="1"/>
    <col min="2" max="2" width="39.42578125" style="91" customWidth="1"/>
    <col min="3" max="3" width="20.5703125" style="92" customWidth="1"/>
    <col min="4" max="4" width="9.85546875" style="93" customWidth="1"/>
    <col min="5" max="12" width="9.28515625" style="94" customWidth="1"/>
    <col min="13" max="14" width="9.28515625" style="99" customWidth="1"/>
    <col min="15" max="15" width="14.28515625" style="92" customWidth="1"/>
    <col min="16" max="16" width="8.28515625" style="92" customWidth="1"/>
    <col min="17" max="16384" width="9.140625" style="92"/>
  </cols>
  <sheetData>
    <row r="1" spans="1:15" ht="38.25" customHeight="1" x14ac:dyDescent="0.25">
      <c r="M1" s="142" t="s">
        <v>178</v>
      </c>
      <c r="N1" s="142"/>
      <c r="O1" s="142"/>
    </row>
    <row r="2" spans="1:15" x14ac:dyDescent="0.25">
      <c r="M2" s="95"/>
      <c r="N2" s="95"/>
      <c r="O2" s="90"/>
    </row>
    <row r="3" spans="1:15" x14ac:dyDescent="0.25">
      <c r="A3" s="143" t="s">
        <v>179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</row>
    <row r="4" spans="1:15" x14ac:dyDescent="0.25">
      <c r="C4" s="96"/>
      <c r="D4" s="97"/>
      <c r="E4" s="97"/>
      <c r="F4" s="97"/>
      <c r="G4" s="97"/>
      <c r="H4" s="97"/>
      <c r="I4" s="97"/>
      <c r="J4" s="97"/>
      <c r="K4" s="98"/>
      <c r="L4" s="97"/>
    </row>
    <row r="5" spans="1:15" s="100" customFormat="1" x14ac:dyDescent="0.25">
      <c r="A5" s="144" t="s">
        <v>65</v>
      </c>
      <c r="B5" s="146" t="s">
        <v>66</v>
      </c>
      <c r="C5" s="144" t="s">
        <v>180</v>
      </c>
      <c r="D5" s="148" t="s">
        <v>181</v>
      </c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4" t="s">
        <v>182</v>
      </c>
    </row>
    <row r="6" spans="1:15" s="100" customFormat="1" x14ac:dyDescent="0.25">
      <c r="A6" s="145"/>
      <c r="B6" s="147"/>
      <c r="C6" s="145"/>
      <c r="D6" s="101" t="s">
        <v>183</v>
      </c>
      <c r="E6" s="101">
        <v>2015</v>
      </c>
      <c r="F6" s="101">
        <v>2016</v>
      </c>
      <c r="G6" s="101">
        <v>2017</v>
      </c>
      <c r="H6" s="101">
        <v>2018</v>
      </c>
      <c r="I6" s="101">
        <v>2019</v>
      </c>
      <c r="J6" s="101">
        <v>2020</v>
      </c>
      <c r="K6" s="101">
        <v>2021</v>
      </c>
      <c r="L6" s="101">
        <v>2022</v>
      </c>
      <c r="M6" s="102">
        <v>2023</v>
      </c>
      <c r="N6" s="102">
        <v>2024</v>
      </c>
      <c r="O6" s="145"/>
    </row>
    <row r="7" spans="1:15" s="100" customFormat="1" x14ac:dyDescent="0.25">
      <c r="A7" s="101">
        <v>1</v>
      </c>
      <c r="B7" s="101">
        <v>2</v>
      </c>
      <c r="C7" s="101">
        <v>3</v>
      </c>
      <c r="D7" s="101">
        <v>4</v>
      </c>
      <c r="E7" s="101">
        <v>5</v>
      </c>
      <c r="F7" s="101">
        <v>6</v>
      </c>
      <c r="G7" s="101">
        <v>7</v>
      </c>
      <c r="H7" s="101">
        <v>8</v>
      </c>
      <c r="I7" s="101">
        <v>9</v>
      </c>
      <c r="J7" s="101">
        <v>10</v>
      </c>
      <c r="K7" s="101">
        <v>11</v>
      </c>
      <c r="L7" s="101">
        <v>12</v>
      </c>
      <c r="M7" s="102">
        <v>13</v>
      </c>
      <c r="N7" s="102">
        <v>14</v>
      </c>
      <c r="O7" s="102">
        <v>21</v>
      </c>
    </row>
    <row r="8" spans="1:15" x14ac:dyDescent="0.25">
      <c r="A8" s="152"/>
      <c r="B8" s="153" t="s">
        <v>114</v>
      </c>
      <c r="C8" s="103" t="s">
        <v>113</v>
      </c>
      <c r="D8" s="104">
        <f>SUM(E8:N8)</f>
        <v>60449.02736</v>
      </c>
      <c r="E8" s="104">
        <f>E9+E10+E11+E12</f>
        <v>6036.8099999999995</v>
      </c>
      <c r="F8" s="104">
        <f t="shared" ref="F8:N8" si="0">F9+F10+F11+F12</f>
        <v>7927.68</v>
      </c>
      <c r="G8" s="104">
        <f t="shared" si="0"/>
        <v>943.31</v>
      </c>
      <c r="H8" s="104">
        <f t="shared" si="0"/>
        <v>2770.2000000000003</v>
      </c>
      <c r="I8" s="104">
        <f t="shared" si="0"/>
        <v>5302.94</v>
      </c>
      <c r="J8" s="104">
        <f t="shared" si="0"/>
        <v>18802.34591</v>
      </c>
      <c r="K8" s="104">
        <f t="shared" si="0"/>
        <v>8732.6524100000006</v>
      </c>
      <c r="L8" s="104">
        <f t="shared" si="0"/>
        <v>4608.2758800000001</v>
      </c>
      <c r="M8" s="104">
        <f t="shared" si="0"/>
        <v>1837.5541600000001</v>
      </c>
      <c r="N8" s="104">
        <f t="shared" si="0"/>
        <v>3487.259</v>
      </c>
      <c r="O8" s="154" t="s">
        <v>117</v>
      </c>
    </row>
    <row r="9" spans="1:15" x14ac:dyDescent="0.25">
      <c r="A9" s="152"/>
      <c r="B9" s="153"/>
      <c r="C9" s="105" t="s">
        <v>184</v>
      </c>
      <c r="D9" s="104">
        <f t="shared" ref="D9:D72" si="1">SUM(E9:N9)</f>
        <v>12605.23</v>
      </c>
      <c r="E9" s="106">
        <f>E14</f>
        <v>3320.62</v>
      </c>
      <c r="F9" s="106">
        <f t="shared" ref="F9:N12" si="2">F14</f>
        <v>6415.04</v>
      </c>
      <c r="G9" s="106">
        <f t="shared" si="2"/>
        <v>626.25</v>
      </c>
      <c r="H9" s="106">
        <f t="shared" si="2"/>
        <v>2243.3200000000002</v>
      </c>
      <c r="I9" s="106">
        <f t="shared" si="2"/>
        <v>0</v>
      </c>
      <c r="J9" s="106">
        <f t="shared" si="2"/>
        <v>0</v>
      </c>
      <c r="K9" s="106">
        <f t="shared" si="2"/>
        <v>0</v>
      </c>
      <c r="L9" s="106">
        <f t="shared" si="2"/>
        <v>0</v>
      </c>
      <c r="M9" s="106">
        <f t="shared" si="2"/>
        <v>0</v>
      </c>
      <c r="N9" s="106">
        <f t="shared" si="2"/>
        <v>0</v>
      </c>
      <c r="O9" s="155"/>
    </row>
    <row r="10" spans="1:15" x14ac:dyDescent="0.25">
      <c r="A10" s="152"/>
      <c r="B10" s="153"/>
      <c r="C10" s="105" t="s">
        <v>185</v>
      </c>
      <c r="D10" s="104">
        <f t="shared" si="1"/>
        <v>40033.467489999995</v>
      </c>
      <c r="E10" s="106">
        <f>E15</f>
        <v>174.64</v>
      </c>
      <c r="F10" s="106">
        <f t="shared" si="2"/>
        <v>337.64</v>
      </c>
      <c r="G10" s="106">
        <f t="shared" si="2"/>
        <v>187.06</v>
      </c>
      <c r="H10" s="106">
        <f t="shared" si="2"/>
        <v>395.88</v>
      </c>
      <c r="I10" s="106">
        <f t="shared" si="2"/>
        <v>4920</v>
      </c>
      <c r="J10" s="106">
        <f t="shared" si="2"/>
        <v>17826.624619999999</v>
      </c>
      <c r="K10" s="106">
        <f t="shared" si="2"/>
        <v>8296.0197900000003</v>
      </c>
      <c r="L10" s="106">
        <f t="shared" si="2"/>
        <v>4282.8620799999999</v>
      </c>
      <c r="M10" s="106">
        <f t="shared" si="2"/>
        <v>1737.1410000000001</v>
      </c>
      <c r="N10" s="106">
        <f t="shared" si="2"/>
        <v>1875.6</v>
      </c>
      <c r="O10" s="155"/>
    </row>
    <row r="11" spans="1:15" x14ac:dyDescent="0.25">
      <c r="A11" s="152"/>
      <c r="B11" s="153"/>
      <c r="C11" s="105" t="s">
        <v>186</v>
      </c>
      <c r="D11" s="104">
        <f t="shared" si="1"/>
        <v>7810.3298699999996</v>
      </c>
      <c r="E11" s="106">
        <f>E16</f>
        <v>2541.5500000000002</v>
      </c>
      <c r="F11" s="106">
        <f t="shared" si="2"/>
        <v>1175</v>
      </c>
      <c r="G11" s="106">
        <f t="shared" si="2"/>
        <v>130</v>
      </c>
      <c r="H11" s="106">
        <f t="shared" si="2"/>
        <v>131</v>
      </c>
      <c r="I11" s="106">
        <f t="shared" si="2"/>
        <v>382.94</v>
      </c>
      <c r="J11" s="106">
        <f t="shared" si="2"/>
        <v>975.72128999999995</v>
      </c>
      <c r="K11" s="106">
        <f t="shared" si="2"/>
        <v>436.63262000000003</v>
      </c>
      <c r="L11" s="106">
        <f t="shared" si="2"/>
        <v>325.41379999999998</v>
      </c>
      <c r="M11" s="106">
        <f t="shared" si="2"/>
        <v>100.41315999999999</v>
      </c>
      <c r="N11" s="106">
        <f t="shared" si="2"/>
        <v>1611.6590000000001</v>
      </c>
      <c r="O11" s="155"/>
    </row>
    <row r="12" spans="1:15" x14ac:dyDescent="0.25">
      <c r="A12" s="152"/>
      <c r="B12" s="153"/>
      <c r="C12" s="105" t="s">
        <v>187</v>
      </c>
      <c r="D12" s="104">
        <f t="shared" si="1"/>
        <v>0</v>
      </c>
      <c r="E12" s="106">
        <f>E17</f>
        <v>0</v>
      </c>
      <c r="F12" s="106">
        <f t="shared" si="2"/>
        <v>0</v>
      </c>
      <c r="G12" s="106">
        <f t="shared" si="2"/>
        <v>0</v>
      </c>
      <c r="H12" s="106">
        <f t="shared" si="2"/>
        <v>0</v>
      </c>
      <c r="I12" s="106">
        <f t="shared" si="2"/>
        <v>0</v>
      </c>
      <c r="J12" s="106">
        <f t="shared" si="2"/>
        <v>0</v>
      </c>
      <c r="K12" s="106">
        <f t="shared" si="2"/>
        <v>0</v>
      </c>
      <c r="L12" s="106">
        <f t="shared" si="2"/>
        <v>0</v>
      </c>
      <c r="M12" s="106">
        <f t="shared" si="2"/>
        <v>0</v>
      </c>
      <c r="N12" s="106">
        <f t="shared" si="2"/>
        <v>0</v>
      </c>
      <c r="O12" s="155"/>
    </row>
    <row r="13" spans="1:15" x14ac:dyDescent="0.25">
      <c r="A13" s="157" t="s">
        <v>67</v>
      </c>
      <c r="B13" s="153" t="s">
        <v>68</v>
      </c>
      <c r="C13" s="103" t="s">
        <v>113</v>
      </c>
      <c r="D13" s="104">
        <f t="shared" si="1"/>
        <v>60449.02736</v>
      </c>
      <c r="E13" s="104">
        <f>E14+E15+E16+E17</f>
        <v>6036.8099999999995</v>
      </c>
      <c r="F13" s="104">
        <f t="shared" ref="F13:J13" si="3">F14+F15+F16+F17</f>
        <v>7927.68</v>
      </c>
      <c r="G13" s="104">
        <f t="shared" si="3"/>
        <v>943.31</v>
      </c>
      <c r="H13" s="104">
        <f t="shared" si="3"/>
        <v>2770.2000000000003</v>
      </c>
      <c r="I13" s="104">
        <f t="shared" si="3"/>
        <v>5302.94</v>
      </c>
      <c r="J13" s="104">
        <f t="shared" si="3"/>
        <v>18802.34591</v>
      </c>
      <c r="K13" s="104">
        <f>K14+K15+K16+K17</f>
        <v>8732.6524100000006</v>
      </c>
      <c r="L13" s="104">
        <f t="shared" ref="L13:N13" si="4">L14+L15+L16+L17</f>
        <v>4608.2758800000001</v>
      </c>
      <c r="M13" s="107">
        <f t="shared" si="4"/>
        <v>1837.5541600000001</v>
      </c>
      <c r="N13" s="107">
        <f t="shared" si="4"/>
        <v>3487.259</v>
      </c>
      <c r="O13" s="155"/>
    </row>
    <row r="14" spans="1:15" x14ac:dyDescent="0.25">
      <c r="A14" s="157"/>
      <c r="B14" s="153"/>
      <c r="C14" s="105" t="s">
        <v>184</v>
      </c>
      <c r="D14" s="104">
        <f t="shared" si="1"/>
        <v>12605.23</v>
      </c>
      <c r="E14" s="106">
        <f t="shared" ref="E14:N17" si="5">E19+E139+E149</f>
        <v>3320.62</v>
      </c>
      <c r="F14" s="106">
        <f t="shared" si="5"/>
        <v>6415.04</v>
      </c>
      <c r="G14" s="106">
        <f t="shared" si="5"/>
        <v>626.25</v>
      </c>
      <c r="H14" s="106">
        <f t="shared" si="5"/>
        <v>2243.3200000000002</v>
      </c>
      <c r="I14" s="106">
        <f t="shared" si="5"/>
        <v>0</v>
      </c>
      <c r="J14" s="106">
        <f t="shared" si="5"/>
        <v>0</v>
      </c>
      <c r="K14" s="106">
        <f t="shared" si="5"/>
        <v>0</v>
      </c>
      <c r="L14" s="106">
        <f t="shared" si="5"/>
        <v>0</v>
      </c>
      <c r="M14" s="108">
        <f t="shared" si="5"/>
        <v>0</v>
      </c>
      <c r="N14" s="108">
        <f t="shared" si="5"/>
        <v>0</v>
      </c>
      <c r="O14" s="155"/>
    </row>
    <row r="15" spans="1:15" x14ac:dyDescent="0.25">
      <c r="A15" s="157"/>
      <c r="B15" s="153"/>
      <c r="C15" s="105" t="s">
        <v>185</v>
      </c>
      <c r="D15" s="104">
        <f t="shared" si="1"/>
        <v>40033.467489999995</v>
      </c>
      <c r="E15" s="106">
        <f t="shared" si="5"/>
        <v>174.64</v>
      </c>
      <c r="F15" s="106">
        <f t="shared" si="5"/>
        <v>337.64</v>
      </c>
      <c r="G15" s="106">
        <f t="shared" si="5"/>
        <v>187.06</v>
      </c>
      <c r="H15" s="106">
        <f t="shared" si="5"/>
        <v>395.88</v>
      </c>
      <c r="I15" s="106">
        <f t="shared" si="5"/>
        <v>4920</v>
      </c>
      <c r="J15" s="106">
        <f t="shared" si="5"/>
        <v>17826.624619999999</v>
      </c>
      <c r="K15" s="106">
        <f t="shared" si="5"/>
        <v>8296.0197900000003</v>
      </c>
      <c r="L15" s="106">
        <f t="shared" si="5"/>
        <v>4282.8620799999999</v>
      </c>
      <c r="M15" s="108">
        <f t="shared" si="5"/>
        <v>1737.1410000000001</v>
      </c>
      <c r="N15" s="108">
        <f t="shared" si="5"/>
        <v>1875.6</v>
      </c>
      <c r="O15" s="155"/>
    </row>
    <row r="16" spans="1:15" x14ac:dyDescent="0.25">
      <c r="A16" s="157"/>
      <c r="B16" s="153"/>
      <c r="C16" s="105" t="s">
        <v>186</v>
      </c>
      <c r="D16" s="104">
        <f t="shared" si="1"/>
        <v>7810.3298699999996</v>
      </c>
      <c r="E16" s="106">
        <f t="shared" si="5"/>
        <v>2541.5500000000002</v>
      </c>
      <c r="F16" s="106">
        <f t="shared" si="5"/>
        <v>1175</v>
      </c>
      <c r="G16" s="106">
        <f t="shared" si="5"/>
        <v>130</v>
      </c>
      <c r="H16" s="106">
        <f t="shared" si="5"/>
        <v>131</v>
      </c>
      <c r="I16" s="106">
        <f t="shared" si="5"/>
        <v>382.94</v>
      </c>
      <c r="J16" s="106">
        <f t="shared" si="5"/>
        <v>975.72128999999995</v>
      </c>
      <c r="K16" s="106">
        <f t="shared" si="5"/>
        <v>436.63262000000003</v>
      </c>
      <c r="L16" s="106">
        <f t="shared" si="5"/>
        <v>325.41379999999998</v>
      </c>
      <c r="M16" s="108">
        <f t="shared" si="5"/>
        <v>100.41315999999999</v>
      </c>
      <c r="N16" s="108">
        <f t="shared" si="5"/>
        <v>1611.6590000000001</v>
      </c>
      <c r="O16" s="155"/>
    </row>
    <row r="17" spans="1:15" x14ac:dyDescent="0.25">
      <c r="A17" s="157"/>
      <c r="B17" s="153"/>
      <c r="C17" s="105" t="s">
        <v>187</v>
      </c>
      <c r="D17" s="104">
        <f t="shared" si="1"/>
        <v>0</v>
      </c>
      <c r="E17" s="106">
        <f t="shared" si="5"/>
        <v>0</v>
      </c>
      <c r="F17" s="106">
        <f t="shared" si="5"/>
        <v>0</v>
      </c>
      <c r="G17" s="106">
        <f t="shared" si="5"/>
        <v>0</v>
      </c>
      <c r="H17" s="106">
        <f t="shared" si="5"/>
        <v>0</v>
      </c>
      <c r="I17" s="106">
        <f t="shared" si="5"/>
        <v>0</v>
      </c>
      <c r="J17" s="106">
        <f t="shared" si="5"/>
        <v>0</v>
      </c>
      <c r="K17" s="106">
        <f t="shared" si="5"/>
        <v>0</v>
      </c>
      <c r="L17" s="106">
        <f t="shared" si="5"/>
        <v>0</v>
      </c>
      <c r="M17" s="108">
        <f t="shared" si="5"/>
        <v>0</v>
      </c>
      <c r="N17" s="108">
        <f t="shared" si="5"/>
        <v>0</v>
      </c>
      <c r="O17" s="155"/>
    </row>
    <row r="18" spans="1:15" x14ac:dyDescent="0.25">
      <c r="A18" s="158" t="s">
        <v>188</v>
      </c>
      <c r="B18" s="153" t="s">
        <v>122</v>
      </c>
      <c r="C18" s="103" t="s">
        <v>113</v>
      </c>
      <c r="D18" s="104">
        <f t="shared" si="1"/>
        <v>53290.176699999996</v>
      </c>
      <c r="E18" s="104">
        <f>E19+E20+E21+E22</f>
        <v>5906.8099999999995</v>
      </c>
      <c r="F18" s="104">
        <f t="shared" ref="F18:I18" si="6">F19+F20+F21+F22</f>
        <v>7852.68</v>
      </c>
      <c r="G18" s="104">
        <f t="shared" si="6"/>
        <v>893.31</v>
      </c>
      <c r="H18" s="104">
        <f t="shared" si="6"/>
        <v>2765.2000000000003</v>
      </c>
      <c r="I18" s="104">
        <f t="shared" si="6"/>
        <v>5178.9399999999996</v>
      </c>
      <c r="J18" s="104">
        <f>J19+J20+J21+J22</f>
        <v>12136.47993</v>
      </c>
      <c r="K18" s="104">
        <f>K19+K20+K21+K22</f>
        <v>8732.6524100000006</v>
      </c>
      <c r="L18" s="104">
        <f t="shared" ref="L18:N18" si="7">L19+L20+L21+L22</f>
        <v>4508.2758800000001</v>
      </c>
      <c r="M18" s="107">
        <f>M19+M20+M21+M22</f>
        <v>1828.5694800000001</v>
      </c>
      <c r="N18" s="107">
        <f t="shared" si="7"/>
        <v>3487.259</v>
      </c>
      <c r="O18" s="155"/>
    </row>
    <row r="19" spans="1:15" x14ac:dyDescent="0.25">
      <c r="A19" s="159"/>
      <c r="B19" s="153"/>
      <c r="C19" s="105" t="s">
        <v>184</v>
      </c>
      <c r="D19" s="104">
        <f t="shared" si="1"/>
        <v>12605.23</v>
      </c>
      <c r="E19" s="106">
        <f>E24+E29+E34+E39+E49+E124+E129</f>
        <v>3320.62</v>
      </c>
      <c r="F19" s="106">
        <f t="shared" ref="F19:N20" si="8">F24+F29+F34+F39+F49+F124+F129</f>
        <v>6415.04</v>
      </c>
      <c r="G19" s="106">
        <f t="shared" si="8"/>
        <v>626.25</v>
      </c>
      <c r="H19" s="106">
        <f t="shared" si="8"/>
        <v>2243.3200000000002</v>
      </c>
      <c r="I19" s="106">
        <f t="shared" si="8"/>
        <v>0</v>
      </c>
      <c r="J19" s="106">
        <f t="shared" si="8"/>
        <v>0</v>
      </c>
      <c r="K19" s="106">
        <f t="shared" si="8"/>
        <v>0</v>
      </c>
      <c r="L19" s="106">
        <f t="shared" si="8"/>
        <v>0</v>
      </c>
      <c r="M19" s="106">
        <f t="shared" si="8"/>
        <v>0</v>
      </c>
      <c r="N19" s="106">
        <f t="shared" si="8"/>
        <v>0</v>
      </c>
      <c r="O19" s="155"/>
    </row>
    <row r="20" spans="1:15" x14ac:dyDescent="0.25">
      <c r="A20" s="159"/>
      <c r="B20" s="153"/>
      <c r="C20" s="105" t="s">
        <v>185</v>
      </c>
      <c r="D20" s="104">
        <f t="shared" si="1"/>
        <v>33736.498800000001</v>
      </c>
      <c r="E20" s="106">
        <f>E25+E30+E35+E40+E50+E125+E130</f>
        <v>174.64</v>
      </c>
      <c r="F20" s="106">
        <f t="shared" si="8"/>
        <v>337.64</v>
      </c>
      <c r="G20" s="106">
        <f t="shared" si="8"/>
        <v>187.06</v>
      </c>
      <c r="H20" s="106">
        <f t="shared" si="8"/>
        <v>395.88</v>
      </c>
      <c r="I20" s="106">
        <f t="shared" si="8"/>
        <v>4920</v>
      </c>
      <c r="J20" s="106">
        <f t="shared" si="8"/>
        <v>11529.655929999999</v>
      </c>
      <c r="K20" s="106">
        <f t="shared" si="8"/>
        <v>8296.0197900000003</v>
      </c>
      <c r="L20" s="106">
        <f t="shared" si="8"/>
        <v>4282.8620799999999</v>
      </c>
      <c r="M20" s="106">
        <f t="shared" si="8"/>
        <v>1737.1410000000001</v>
      </c>
      <c r="N20" s="106">
        <f t="shared" si="8"/>
        <v>1875.6</v>
      </c>
      <c r="O20" s="155"/>
    </row>
    <row r="21" spans="1:15" x14ac:dyDescent="0.25">
      <c r="A21" s="159"/>
      <c r="B21" s="153"/>
      <c r="C21" s="105" t="s">
        <v>186</v>
      </c>
      <c r="D21" s="104">
        <f t="shared" si="1"/>
        <v>6948.447900000001</v>
      </c>
      <c r="E21" s="106">
        <f>E26+E31+E36+E41+E51+E126+E131+E136</f>
        <v>2411.5500000000002</v>
      </c>
      <c r="F21" s="106">
        <f t="shared" ref="F21:N21" si="9">F26+F31+F36+F41+F51+F126+F131+F136</f>
        <v>1100</v>
      </c>
      <c r="G21" s="106">
        <f t="shared" si="9"/>
        <v>80</v>
      </c>
      <c r="H21" s="106">
        <f t="shared" si="9"/>
        <v>126</v>
      </c>
      <c r="I21" s="106">
        <f t="shared" si="9"/>
        <v>258.94</v>
      </c>
      <c r="J21" s="106">
        <f t="shared" si="9"/>
        <v>606.82399999999996</v>
      </c>
      <c r="K21" s="106">
        <f t="shared" si="9"/>
        <v>436.63262000000003</v>
      </c>
      <c r="L21" s="106">
        <f t="shared" si="9"/>
        <v>225.41379999999998</v>
      </c>
      <c r="M21" s="106">
        <f t="shared" si="9"/>
        <v>91.428479999999993</v>
      </c>
      <c r="N21" s="106">
        <f t="shared" si="9"/>
        <v>1611.6590000000001</v>
      </c>
      <c r="O21" s="155"/>
    </row>
    <row r="22" spans="1:15" x14ac:dyDescent="0.25">
      <c r="A22" s="160"/>
      <c r="B22" s="153"/>
      <c r="C22" s="105" t="s">
        <v>187</v>
      </c>
      <c r="D22" s="104">
        <f t="shared" si="1"/>
        <v>0</v>
      </c>
      <c r="E22" s="106">
        <f>E27+E32+E37+E42+F52</f>
        <v>0</v>
      </c>
      <c r="F22" s="106">
        <v>0</v>
      </c>
      <c r="G22" s="106">
        <v>0</v>
      </c>
      <c r="H22" s="106">
        <v>0</v>
      </c>
      <c r="I22" s="106">
        <v>0</v>
      </c>
      <c r="J22" s="106">
        <v>0</v>
      </c>
      <c r="K22" s="106">
        <f t="shared" ref="K22:M22" si="10">K27+K32+K37+K42+K52</f>
        <v>0</v>
      </c>
      <c r="L22" s="106">
        <f t="shared" si="10"/>
        <v>0</v>
      </c>
      <c r="M22" s="108">
        <f t="shared" si="10"/>
        <v>0</v>
      </c>
      <c r="N22" s="108">
        <v>0</v>
      </c>
      <c r="O22" s="155"/>
    </row>
    <row r="23" spans="1:15" x14ac:dyDescent="0.25">
      <c r="A23" s="150" t="s">
        <v>189</v>
      </c>
      <c r="B23" s="151" t="s">
        <v>28</v>
      </c>
      <c r="C23" s="103" t="s">
        <v>113</v>
      </c>
      <c r="D23" s="104">
        <f t="shared" si="1"/>
        <v>9830.66</v>
      </c>
      <c r="E23" s="104">
        <f>E24+E25+E26+E27</f>
        <v>4170.38</v>
      </c>
      <c r="F23" s="104">
        <f t="shared" ref="F23:N23" si="11">F24+F25+F26+F27</f>
        <v>5660.2800000000007</v>
      </c>
      <c r="G23" s="104">
        <f t="shared" si="11"/>
        <v>0</v>
      </c>
      <c r="H23" s="104">
        <f t="shared" si="11"/>
        <v>0</v>
      </c>
      <c r="I23" s="104">
        <f t="shared" si="11"/>
        <v>0</v>
      </c>
      <c r="J23" s="104">
        <f t="shared" si="11"/>
        <v>0</v>
      </c>
      <c r="K23" s="104">
        <f t="shared" si="11"/>
        <v>0</v>
      </c>
      <c r="L23" s="104">
        <f t="shared" si="11"/>
        <v>0</v>
      </c>
      <c r="M23" s="107">
        <f t="shared" si="11"/>
        <v>0</v>
      </c>
      <c r="N23" s="107">
        <f t="shared" si="11"/>
        <v>0</v>
      </c>
      <c r="O23" s="155"/>
    </row>
    <row r="24" spans="1:15" x14ac:dyDescent="0.25">
      <c r="A24" s="150"/>
      <c r="B24" s="151"/>
      <c r="C24" s="105" t="s">
        <v>184</v>
      </c>
      <c r="D24" s="104">
        <f t="shared" si="1"/>
        <v>6937</v>
      </c>
      <c r="E24" s="106">
        <v>2270.38</v>
      </c>
      <c r="F24" s="106">
        <v>4666.62</v>
      </c>
      <c r="G24" s="106">
        <v>0</v>
      </c>
      <c r="H24" s="106">
        <v>0</v>
      </c>
      <c r="I24" s="106">
        <v>0</v>
      </c>
      <c r="J24" s="106">
        <v>0</v>
      </c>
      <c r="K24" s="106">
        <v>0</v>
      </c>
      <c r="L24" s="106">
        <v>0</v>
      </c>
      <c r="M24" s="108">
        <v>0</v>
      </c>
      <c r="N24" s="108">
        <v>0</v>
      </c>
      <c r="O24" s="155"/>
    </row>
    <row r="25" spans="1:15" x14ac:dyDescent="0.25">
      <c r="A25" s="150"/>
      <c r="B25" s="151"/>
      <c r="C25" s="105" t="s">
        <v>185</v>
      </c>
      <c r="D25" s="104">
        <f t="shared" si="1"/>
        <v>333.43</v>
      </c>
      <c r="E25" s="106">
        <v>100</v>
      </c>
      <c r="F25" s="106">
        <v>233.43</v>
      </c>
      <c r="G25" s="106">
        <v>0</v>
      </c>
      <c r="H25" s="106">
        <v>0</v>
      </c>
      <c r="I25" s="106">
        <v>0</v>
      </c>
      <c r="J25" s="106">
        <v>0</v>
      </c>
      <c r="K25" s="106">
        <v>0</v>
      </c>
      <c r="L25" s="106">
        <v>0</v>
      </c>
      <c r="M25" s="108">
        <v>0</v>
      </c>
      <c r="N25" s="108">
        <v>0</v>
      </c>
      <c r="O25" s="155"/>
    </row>
    <row r="26" spans="1:15" x14ac:dyDescent="0.25">
      <c r="A26" s="150"/>
      <c r="B26" s="151"/>
      <c r="C26" s="105" t="s">
        <v>186</v>
      </c>
      <c r="D26" s="104">
        <f t="shared" si="1"/>
        <v>2560.23</v>
      </c>
      <c r="E26" s="106">
        <v>1800</v>
      </c>
      <c r="F26" s="106">
        <v>760.23</v>
      </c>
      <c r="G26" s="106">
        <v>0</v>
      </c>
      <c r="H26" s="106">
        <v>0</v>
      </c>
      <c r="I26" s="106">
        <v>0</v>
      </c>
      <c r="J26" s="106">
        <v>0</v>
      </c>
      <c r="K26" s="106">
        <v>0</v>
      </c>
      <c r="L26" s="106">
        <v>0</v>
      </c>
      <c r="M26" s="108">
        <v>0</v>
      </c>
      <c r="N26" s="108">
        <v>0</v>
      </c>
      <c r="O26" s="155"/>
    </row>
    <row r="27" spans="1:15" x14ac:dyDescent="0.25">
      <c r="A27" s="150"/>
      <c r="B27" s="151"/>
      <c r="C27" s="105" t="s">
        <v>187</v>
      </c>
      <c r="D27" s="104">
        <f t="shared" si="1"/>
        <v>0</v>
      </c>
      <c r="E27" s="106">
        <v>0</v>
      </c>
      <c r="F27" s="106">
        <v>0</v>
      </c>
      <c r="G27" s="106">
        <v>0</v>
      </c>
      <c r="H27" s="106">
        <v>0</v>
      </c>
      <c r="I27" s="106">
        <v>0</v>
      </c>
      <c r="J27" s="106">
        <v>0</v>
      </c>
      <c r="K27" s="106">
        <v>0</v>
      </c>
      <c r="L27" s="106">
        <v>0</v>
      </c>
      <c r="M27" s="108">
        <v>0</v>
      </c>
      <c r="N27" s="108">
        <v>0</v>
      </c>
      <c r="O27" s="155"/>
    </row>
    <row r="28" spans="1:15" x14ac:dyDescent="0.25">
      <c r="A28" s="150" t="s">
        <v>190</v>
      </c>
      <c r="B28" s="151" t="s">
        <v>73</v>
      </c>
      <c r="C28" s="103" t="s">
        <v>113</v>
      </c>
      <c r="D28" s="104">
        <f t="shared" si="1"/>
        <v>3717.28</v>
      </c>
      <c r="E28" s="104">
        <f>E29+E30+E31+E32</f>
        <v>1524.88</v>
      </c>
      <c r="F28" s="104">
        <f t="shared" ref="F28:N28" si="12">F29+F30+F31+F32</f>
        <v>2192.4</v>
      </c>
      <c r="G28" s="104">
        <f t="shared" si="12"/>
        <v>0</v>
      </c>
      <c r="H28" s="104">
        <f t="shared" si="12"/>
        <v>0</v>
      </c>
      <c r="I28" s="104">
        <f t="shared" si="12"/>
        <v>0</v>
      </c>
      <c r="J28" s="104">
        <f t="shared" si="12"/>
        <v>0</v>
      </c>
      <c r="K28" s="104">
        <f t="shared" si="12"/>
        <v>0</v>
      </c>
      <c r="L28" s="104">
        <f t="shared" si="12"/>
        <v>0</v>
      </c>
      <c r="M28" s="107">
        <f t="shared" si="12"/>
        <v>0</v>
      </c>
      <c r="N28" s="107">
        <f t="shared" si="12"/>
        <v>0</v>
      </c>
      <c r="O28" s="155"/>
    </row>
    <row r="29" spans="1:15" x14ac:dyDescent="0.25">
      <c r="A29" s="150"/>
      <c r="B29" s="151"/>
      <c r="C29" s="105" t="s">
        <v>184</v>
      </c>
      <c r="D29" s="104">
        <f t="shared" si="1"/>
        <v>2798.66</v>
      </c>
      <c r="E29" s="106">
        <v>1050.24</v>
      </c>
      <c r="F29" s="106">
        <v>1748.42</v>
      </c>
      <c r="G29" s="106">
        <v>0</v>
      </c>
      <c r="H29" s="106">
        <v>0</v>
      </c>
      <c r="I29" s="106">
        <v>0</v>
      </c>
      <c r="J29" s="106">
        <v>0</v>
      </c>
      <c r="K29" s="106">
        <v>0</v>
      </c>
      <c r="L29" s="106">
        <v>0</v>
      </c>
      <c r="M29" s="108">
        <v>0</v>
      </c>
      <c r="N29" s="108">
        <v>0</v>
      </c>
      <c r="O29" s="155"/>
    </row>
    <row r="30" spans="1:15" x14ac:dyDescent="0.25">
      <c r="A30" s="150"/>
      <c r="B30" s="151"/>
      <c r="C30" s="105" t="s">
        <v>185</v>
      </c>
      <c r="D30" s="104">
        <f t="shared" si="1"/>
        <v>178.85</v>
      </c>
      <c r="E30" s="106">
        <v>74.64</v>
      </c>
      <c r="F30" s="106">
        <v>104.21</v>
      </c>
      <c r="G30" s="106">
        <v>0</v>
      </c>
      <c r="H30" s="106">
        <v>0</v>
      </c>
      <c r="I30" s="106">
        <v>0</v>
      </c>
      <c r="J30" s="106">
        <v>0</v>
      </c>
      <c r="K30" s="106">
        <v>0</v>
      </c>
      <c r="L30" s="106">
        <v>0</v>
      </c>
      <c r="M30" s="108">
        <v>0</v>
      </c>
      <c r="N30" s="108">
        <v>0</v>
      </c>
      <c r="O30" s="155"/>
    </row>
    <row r="31" spans="1:15" x14ac:dyDescent="0.25">
      <c r="A31" s="150"/>
      <c r="B31" s="151"/>
      <c r="C31" s="105" t="s">
        <v>186</v>
      </c>
      <c r="D31" s="104">
        <f t="shared" si="1"/>
        <v>739.77</v>
      </c>
      <c r="E31" s="106">
        <v>400</v>
      </c>
      <c r="F31" s="106">
        <v>339.77</v>
      </c>
      <c r="G31" s="106">
        <v>0</v>
      </c>
      <c r="H31" s="106">
        <v>0</v>
      </c>
      <c r="I31" s="106">
        <v>0</v>
      </c>
      <c r="J31" s="106">
        <v>0</v>
      </c>
      <c r="K31" s="106">
        <v>0</v>
      </c>
      <c r="L31" s="106">
        <v>0</v>
      </c>
      <c r="M31" s="108">
        <v>0</v>
      </c>
      <c r="N31" s="108">
        <v>0</v>
      </c>
      <c r="O31" s="155"/>
    </row>
    <row r="32" spans="1:15" x14ac:dyDescent="0.25">
      <c r="A32" s="150"/>
      <c r="B32" s="151"/>
      <c r="C32" s="105" t="s">
        <v>187</v>
      </c>
      <c r="D32" s="104">
        <f t="shared" si="1"/>
        <v>0</v>
      </c>
      <c r="E32" s="106">
        <v>0</v>
      </c>
      <c r="F32" s="106">
        <v>0</v>
      </c>
      <c r="G32" s="106">
        <v>0</v>
      </c>
      <c r="H32" s="106">
        <v>0</v>
      </c>
      <c r="I32" s="106">
        <v>0</v>
      </c>
      <c r="J32" s="106">
        <v>0</v>
      </c>
      <c r="K32" s="106">
        <v>0</v>
      </c>
      <c r="L32" s="106">
        <v>0</v>
      </c>
      <c r="M32" s="108">
        <v>0</v>
      </c>
      <c r="N32" s="108">
        <v>0</v>
      </c>
      <c r="O32" s="155"/>
    </row>
    <row r="33" spans="1:15" x14ac:dyDescent="0.25">
      <c r="A33" s="150" t="s">
        <v>191</v>
      </c>
      <c r="B33" s="151" t="s">
        <v>192</v>
      </c>
      <c r="C33" s="103" t="s">
        <v>113</v>
      </c>
      <c r="D33" s="104">
        <f t="shared" si="1"/>
        <v>237.55</v>
      </c>
      <c r="E33" s="104">
        <f>E34+E35+E36+E37</f>
        <v>211.55</v>
      </c>
      <c r="F33" s="104">
        <f t="shared" ref="F33:N33" si="13">F34+F35+F36+F37</f>
        <v>0</v>
      </c>
      <c r="G33" s="104">
        <f t="shared" si="13"/>
        <v>0</v>
      </c>
      <c r="H33" s="104">
        <f t="shared" si="13"/>
        <v>26</v>
      </c>
      <c r="I33" s="104">
        <f t="shared" si="13"/>
        <v>0</v>
      </c>
      <c r="J33" s="104">
        <f t="shared" si="13"/>
        <v>0</v>
      </c>
      <c r="K33" s="104">
        <f t="shared" si="13"/>
        <v>0</v>
      </c>
      <c r="L33" s="104">
        <f t="shared" si="13"/>
        <v>0</v>
      </c>
      <c r="M33" s="107">
        <f t="shared" si="13"/>
        <v>0</v>
      </c>
      <c r="N33" s="107">
        <f t="shared" si="13"/>
        <v>0</v>
      </c>
      <c r="O33" s="155"/>
    </row>
    <row r="34" spans="1:15" x14ac:dyDescent="0.25">
      <c r="A34" s="150"/>
      <c r="B34" s="151"/>
      <c r="C34" s="105" t="s">
        <v>184</v>
      </c>
      <c r="D34" s="104">
        <f t="shared" si="1"/>
        <v>0</v>
      </c>
      <c r="E34" s="106">
        <v>0</v>
      </c>
      <c r="F34" s="106">
        <v>0</v>
      </c>
      <c r="G34" s="106">
        <v>0</v>
      </c>
      <c r="H34" s="106">
        <v>0</v>
      </c>
      <c r="I34" s="106">
        <v>0</v>
      </c>
      <c r="J34" s="106">
        <v>0</v>
      </c>
      <c r="K34" s="106">
        <v>0</v>
      </c>
      <c r="L34" s="106">
        <v>0</v>
      </c>
      <c r="M34" s="108">
        <v>0</v>
      </c>
      <c r="N34" s="108">
        <v>0</v>
      </c>
      <c r="O34" s="155"/>
    </row>
    <row r="35" spans="1:15" x14ac:dyDescent="0.25">
      <c r="A35" s="150"/>
      <c r="B35" s="151"/>
      <c r="C35" s="105" t="s">
        <v>185</v>
      </c>
      <c r="D35" s="104">
        <f t="shared" si="1"/>
        <v>0</v>
      </c>
      <c r="E35" s="106">
        <v>0</v>
      </c>
      <c r="F35" s="106">
        <v>0</v>
      </c>
      <c r="G35" s="106">
        <v>0</v>
      </c>
      <c r="H35" s="106">
        <v>0</v>
      </c>
      <c r="I35" s="106">
        <v>0</v>
      </c>
      <c r="J35" s="106">
        <v>0</v>
      </c>
      <c r="K35" s="106">
        <v>0</v>
      </c>
      <c r="L35" s="106">
        <v>0</v>
      </c>
      <c r="M35" s="108">
        <v>0</v>
      </c>
      <c r="N35" s="108">
        <v>0</v>
      </c>
      <c r="O35" s="155"/>
    </row>
    <row r="36" spans="1:15" x14ac:dyDescent="0.25">
      <c r="A36" s="150"/>
      <c r="B36" s="151"/>
      <c r="C36" s="105" t="s">
        <v>186</v>
      </c>
      <c r="D36" s="104">
        <f t="shared" si="1"/>
        <v>237.55</v>
      </c>
      <c r="E36" s="106">
        <v>211.55</v>
      </c>
      <c r="F36" s="106">
        <v>0</v>
      </c>
      <c r="G36" s="106">
        <v>0</v>
      </c>
      <c r="H36" s="106">
        <v>26</v>
      </c>
      <c r="I36" s="106">
        <v>0</v>
      </c>
      <c r="J36" s="106">
        <v>0</v>
      </c>
      <c r="K36" s="106">
        <v>0</v>
      </c>
      <c r="L36" s="106">
        <v>0</v>
      </c>
      <c r="M36" s="108">
        <v>0</v>
      </c>
      <c r="N36" s="108">
        <v>0</v>
      </c>
      <c r="O36" s="155"/>
    </row>
    <row r="37" spans="1:15" x14ac:dyDescent="0.25">
      <c r="A37" s="150"/>
      <c r="B37" s="151"/>
      <c r="C37" s="105" t="s">
        <v>187</v>
      </c>
      <c r="D37" s="104">
        <f t="shared" si="1"/>
        <v>0</v>
      </c>
      <c r="E37" s="106">
        <v>0</v>
      </c>
      <c r="F37" s="106">
        <v>0</v>
      </c>
      <c r="G37" s="106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8">
        <v>0</v>
      </c>
      <c r="N37" s="108">
        <v>0</v>
      </c>
      <c r="O37" s="155"/>
    </row>
    <row r="38" spans="1:15" x14ac:dyDescent="0.25">
      <c r="A38" s="150" t="s">
        <v>36</v>
      </c>
      <c r="B38" s="161" t="s">
        <v>37</v>
      </c>
      <c r="C38" s="103" t="s">
        <v>113</v>
      </c>
      <c r="D38" s="104">
        <f t="shared" si="1"/>
        <v>3632.51</v>
      </c>
      <c r="E38" s="104">
        <f>E39+E40+E41+E42</f>
        <v>0</v>
      </c>
      <c r="F38" s="104">
        <f t="shared" ref="F38:N38" si="14">F39+F40+F41+F42</f>
        <v>0</v>
      </c>
      <c r="G38" s="104">
        <f t="shared" si="14"/>
        <v>893.31</v>
      </c>
      <c r="H38" s="104">
        <f t="shared" si="14"/>
        <v>2739.2000000000003</v>
      </c>
      <c r="I38" s="104">
        <f t="shared" si="14"/>
        <v>0</v>
      </c>
      <c r="J38" s="104">
        <f t="shared" si="14"/>
        <v>0</v>
      </c>
      <c r="K38" s="104">
        <f t="shared" si="14"/>
        <v>0</v>
      </c>
      <c r="L38" s="104">
        <f t="shared" si="14"/>
        <v>0</v>
      </c>
      <c r="M38" s="107">
        <f t="shared" si="14"/>
        <v>0</v>
      </c>
      <c r="N38" s="107">
        <f t="shared" si="14"/>
        <v>0</v>
      </c>
      <c r="O38" s="155"/>
    </row>
    <row r="39" spans="1:15" x14ac:dyDescent="0.25">
      <c r="A39" s="150"/>
      <c r="B39" s="161"/>
      <c r="C39" s="105" t="s">
        <v>184</v>
      </c>
      <c r="D39" s="104">
        <f t="shared" si="1"/>
        <v>2869.57</v>
      </c>
      <c r="E39" s="106">
        <f>E44</f>
        <v>0</v>
      </c>
      <c r="F39" s="106">
        <f t="shared" ref="F39:N42" si="15">F44</f>
        <v>0</v>
      </c>
      <c r="G39" s="106">
        <f t="shared" si="15"/>
        <v>626.25</v>
      </c>
      <c r="H39" s="106">
        <f t="shared" si="15"/>
        <v>2243.3200000000002</v>
      </c>
      <c r="I39" s="106">
        <f t="shared" si="15"/>
        <v>0</v>
      </c>
      <c r="J39" s="106">
        <f t="shared" si="15"/>
        <v>0</v>
      </c>
      <c r="K39" s="106">
        <f t="shared" si="15"/>
        <v>0</v>
      </c>
      <c r="L39" s="106">
        <f t="shared" si="15"/>
        <v>0</v>
      </c>
      <c r="M39" s="108">
        <f t="shared" si="15"/>
        <v>0</v>
      </c>
      <c r="N39" s="108">
        <f t="shared" si="15"/>
        <v>0</v>
      </c>
      <c r="O39" s="155"/>
    </row>
    <row r="40" spans="1:15" x14ac:dyDescent="0.25">
      <c r="A40" s="150"/>
      <c r="B40" s="161"/>
      <c r="C40" s="105" t="s">
        <v>185</v>
      </c>
      <c r="D40" s="104">
        <f t="shared" si="1"/>
        <v>582.94000000000005</v>
      </c>
      <c r="E40" s="106">
        <f>E45</f>
        <v>0</v>
      </c>
      <c r="F40" s="106">
        <f t="shared" si="15"/>
        <v>0</v>
      </c>
      <c r="G40" s="106">
        <f t="shared" si="15"/>
        <v>187.06</v>
      </c>
      <c r="H40" s="106">
        <f t="shared" si="15"/>
        <v>395.88</v>
      </c>
      <c r="I40" s="106">
        <f t="shared" si="15"/>
        <v>0</v>
      </c>
      <c r="J40" s="106">
        <f t="shared" si="15"/>
        <v>0</v>
      </c>
      <c r="K40" s="106">
        <f t="shared" si="15"/>
        <v>0</v>
      </c>
      <c r="L40" s="106">
        <f t="shared" si="15"/>
        <v>0</v>
      </c>
      <c r="M40" s="108">
        <f t="shared" si="15"/>
        <v>0</v>
      </c>
      <c r="N40" s="108">
        <f t="shared" si="15"/>
        <v>0</v>
      </c>
      <c r="O40" s="155"/>
    </row>
    <row r="41" spans="1:15" x14ac:dyDescent="0.25">
      <c r="A41" s="150"/>
      <c r="B41" s="161"/>
      <c r="C41" s="105" t="s">
        <v>186</v>
      </c>
      <c r="D41" s="104">
        <f t="shared" si="1"/>
        <v>180</v>
      </c>
      <c r="E41" s="106">
        <f>E46</f>
        <v>0</v>
      </c>
      <c r="F41" s="106">
        <f t="shared" si="15"/>
        <v>0</v>
      </c>
      <c r="G41" s="106">
        <f t="shared" si="15"/>
        <v>80</v>
      </c>
      <c r="H41" s="106">
        <f t="shared" si="15"/>
        <v>100</v>
      </c>
      <c r="I41" s="106">
        <f t="shared" si="15"/>
        <v>0</v>
      </c>
      <c r="J41" s="106">
        <f t="shared" si="15"/>
        <v>0</v>
      </c>
      <c r="K41" s="106">
        <f t="shared" si="15"/>
        <v>0</v>
      </c>
      <c r="L41" s="106">
        <f t="shared" si="15"/>
        <v>0</v>
      </c>
      <c r="M41" s="108">
        <f t="shared" si="15"/>
        <v>0</v>
      </c>
      <c r="N41" s="108">
        <f t="shared" si="15"/>
        <v>0</v>
      </c>
      <c r="O41" s="155"/>
    </row>
    <row r="42" spans="1:15" x14ac:dyDescent="0.25">
      <c r="A42" s="150"/>
      <c r="B42" s="161"/>
      <c r="C42" s="105" t="s">
        <v>187</v>
      </c>
      <c r="D42" s="104">
        <f t="shared" si="1"/>
        <v>0</v>
      </c>
      <c r="E42" s="106">
        <f>E47</f>
        <v>0</v>
      </c>
      <c r="F42" s="106">
        <f t="shared" si="15"/>
        <v>0</v>
      </c>
      <c r="G42" s="106">
        <f t="shared" si="15"/>
        <v>0</v>
      </c>
      <c r="H42" s="106">
        <f t="shared" si="15"/>
        <v>0</v>
      </c>
      <c r="I42" s="106">
        <f t="shared" si="15"/>
        <v>0</v>
      </c>
      <c r="J42" s="106">
        <f t="shared" si="15"/>
        <v>0</v>
      </c>
      <c r="K42" s="106">
        <f t="shared" si="15"/>
        <v>0</v>
      </c>
      <c r="L42" s="106">
        <f t="shared" si="15"/>
        <v>0</v>
      </c>
      <c r="M42" s="108">
        <f t="shared" si="15"/>
        <v>0</v>
      </c>
      <c r="N42" s="108">
        <f t="shared" si="15"/>
        <v>0</v>
      </c>
      <c r="O42" s="155"/>
    </row>
    <row r="43" spans="1:15" x14ac:dyDescent="0.25">
      <c r="A43" s="150" t="s">
        <v>131</v>
      </c>
      <c r="B43" s="151" t="s">
        <v>132</v>
      </c>
      <c r="C43" s="103" t="s">
        <v>113</v>
      </c>
      <c r="D43" s="104">
        <f t="shared" si="1"/>
        <v>3632.51</v>
      </c>
      <c r="E43" s="104">
        <f t="shared" ref="E43:N43" si="16">E44+E45+E46+E47</f>
        <v>0</v>
      </c>
      <c r="F43" s="104">
        <f t="shared" si="16"/>
        <v>0</v>
      </c>
      <c r="G43" s="104">
        <f t="shared" si="16"/>
        <v>893.31</v>
      </c>
      <c r="H43" s="104">
        <f t="shared" si="16"/>
        <v>2739.2000000000003</v>
      </c>
      <c r="I43" s="104">
        <f t="shared" si="16"/>
        <v>0</v>
      </c>
      <c r="J43" s="104">
        <f t="shared" si="16"/>
        <v>0</v>
      </c>
      <c r="K43" s="104">
        <f>K44+K45+K46+K47</f>
        <v>0</v>
      </c>
      <c r="L43" s="104">
        <f t="shared" si="16"/>
        <v>0</v>
      </c>
      <c r="M43" s="107">
        <f t="shared" si="16"/>
        <v>0</v>
      </c>
      <c r="N43" s="107">
        <f t="shared" si="16"/>
        <v>0</v>
      </c>
      <c r="O43" s="155"/>
    </row>
    <row r="44" spans="1:15" x14ac:dyDescent="0.25">
      <c r="A44" s="150"/>
      <c r="B44" s="151"/>
      <c r="C44" s="105" t="s">
        <v>184</v>
      </c>
      <c r="D44" s="104">
        <f t="shared" si="1"/>
        <v>2869.57</v>
      </c>
      <c r="E44" s="106">
        <v>0</v>
      </c>
      <c r="F44" s="106">
        <v>0</v>
      </c>
      <c r="G44" s="106">
        <v>626.25</v>
      </c>
      <c r="H44" s="106">
        <v>2243.3200000000002</v>
      </c>
      <c r="I44" s="106">
        <v>0</v>
      </c>
      <c r="J44" s="106">
        <v>0</v>
      </c>
      <c r="K44" s="106">
        <v>0</v>
      </c>
      <c r="L44" s="106">
        <v>0</v>
      </c>
      <c r="M44" s="108">
        <v>0</v>
      </c>
      <c r="N44" s="108">
        <v>0</v>
      </c>
      <c r="O44" s="155"/>
    </row>
    <row r="45" spans="1:15" x14ac:dyDescent="0.25">
      <c r="A45" s="150"/>
      <c r="B45" s="151"/>
      <c r="C45" s="105" t="s">
        <v>185</v>
      </c>
      <c r="D45" s="104">
        <f t="shared" si="1"/>
        <v>582.94000000000005</v>
      </c>
      <c r="E45" s="106">
        <v>0</v>
      </c>
      <c r="F45" s="106">
        <v>0</v>
      </c>
      <c r="G45" s="106">
        <v>187.06</v>
      </c>
      <c r="H45" s="106">
        <v>395.88</v>
      </c>
      <c r="I45" s="109">
        <v>0</v>
      </c>
      <c r="J45" s="109">
        <v>0</v>
      </c>
      <c r="K45" s="106">
        <v>0</v>
      </c>
      <c r="L45" s="106">
        <v>0</v>
      </c>
      <c r="M45" s="108">
        <v>0</v>
      </c>
      <c r="N45" s="108">
        <v>0</v>
      </c>
      <c r="O45" s="155"/>
    </row>
    <row r="46" spans="1:15" x14ac:dyDescent="0.25">
      <c r="A46" s="150"/>
      <c r="B46" s="151"/>
      <c r="C46" s="105" t="s">
        <v>186</v>
      </c>
      <c r="D46" s="104">
        <f t="shared" si="1"/>
        <v>180</v>
      </c>
      <c r="E46" s="106">
        <v>0</v>
      </c>
      <c r="F46" s="106">
        <v>0</v>
      </c>
      <c r="G46" s="106">
        <v>80</v>
      </c>
      <c r="H46" s="106">
        <v>100</v>
      </c>
      <c r="I46" s="106">
        <v>0</v>
      </c>
      <c r="J46" s="106">
        <v>0</v>
      </c>
      <c r="K46" s="106">
        <v>0</v>
      </c>
      <c r="L46" s="106">
        <v>0</v>
      </c>
      <c r="M46" s="108">
        <v>0</v>
      </c>
      <c r="N46" s="108">
        <v>0</v>
      </c>
      <c r="O46" s="155"/>
    </row>
    <row r="47" spans="1:15" x14ac:dyDescent="0.25">
      <c r="A47" s="150"/>
      <c r="B47" s="151"/>
      <c r="C47" s="105" t="s">
        <v>187</v>
      </c>
      <c r="D47" s="104">
        <f t="shared" si="1"/>
        <v>0</v>
      </c>
      <c r="E47" s="106">
        <v>0</v>
      </c>
      <c r="F47" s="106">
        <v>0</v>
      </c>
      <c r="G47" s="106">
        <v>0</v>
      </c>
      <c r="H47" s="106">
        <v>0</v>
      </c>
      <c r="I47" s="106">
        <v>0</v>
      </c>
      <c r="J47" s="106">
        <v>0</v>
      </c>
      <c r="K47" s="106">
        <v>0</v>
      </c>
      <c r="L47" s="106">
        <v>0</v>
      </c>
      <c r="M47" s="108">
        <v>0</v>
      </c>
      <c r="N47" s="108">
        <v>0</v>
      </c>
      <c r="O47" s="155"/>
    </row>
    <row r="48" spans="1:15" x14ac:dyDescent="0.25">
      <c r="A48" s="154" t="s">
        <v>39</v>
      </c>
      <c r="B48" s="162" t="s">
        <v>40</v>
      </c>
      <c r="C48" s="103" t="s">
        <v>113</v>
      </c>
      <c r="D48" s="104">
        <f t="shared" si="1"/>
        <v>32071.34217</v>
      </c>
      <c r="E48" s="104">
        <f>E49+E50+E51+E52</f>
        <v>0</v>
      </c>
      <c r="F48" s="104">
        <f t="shared" ref="F48:I48" si="17">F49+F50+F51+F52</f>
        <v>0</v>
      </c>
      <c r="G48" s="104">
        <f t="shared" si="17"/>
        <v>0</v>
      </c>
      <c r="H48" s="104">
        <f t="shared" si="17"/>
        <v>0</v>
      </c>
      <c r="I48" s="104">
        <f t="shared" si="17"/>
        <v>5178.9399999999996</v>
      </c>
      <c r="J48" s="104">
        <f>J49+J50+J51+J52</f>
        <v>12136.47993</v>
      </c>
      <c r="K48" s="104">
        <f>K49+K50+K51+K52</f>
        <v>8732.6524100000006</v>
      </c>
      <c r="L48" s="104">
        <f>L49+L50+L51+L52</f>
        <v>2199.3813500000001</v>
      </c>
      <c r="M48" s="107">
        <f t="shared" ref="M48:N48" si="18">M49+M50+M51+M52</f>
        <v>1828.5694800000001</v>
      </c>
      <c r="N48" s="107">
        <f t="shared" si="18"/>
        <v>1995.319</v>
      </c>
      <c r="O48" s="155"/>
    </row>
    <row r="49" spans="1:15" x14ac:dyDescent="0.25">
      <c r="A49" s="155"/>
      <c r="B49" s="163"/>
      <c r="C49" s="105" t="s">
        <v>184</v>
      </c>
      <c r="D49" s="104">
        <f t="shared" si="1"/>
        <v>0</v>
      </c>
      <c r="E49" s="106">
        <f>E54+E59+E64+E69+E74</f>
        <v>0</v>
      </c>
      <c r="F49" s="106">
        <f>F54+F59+F64+F69+F74</f>
        <v>0</v>
      </c>
      <c r="G49" s="106">
        <f t="shared" ref="G49:I49" si="19">G54+G59+G64+G69+G74</f>
        <v>0</v>
      </c>
      <c r="H49" s="106">
        <f t="shared" si="19"/>
        <v>0</v>
      </c>
      <c r="I49" s="106">
        <f t="shared" si="19"/>
        <v>0</v>
      </c>
      <c r="J49" s="106">
        <f t="shared" ref="J49:N49" si="20">J54+J59+J64+J69+J74+J79+J84+J89+J94+J99</f>
        <v>0</v>
      </c>
      <c r="K49" s="106">
        <f t="shared" si="20"/>
        <v>0</v>
      </c>
      <c r="L49" s="106">
        <f t="shared" si="20"/>
        <v>0</v>
      </c>
      <c r="M49" s="108">
        <f t="shared" si="20"/>
        <v>0</v>
      </c>
      <c r="N49" s="108">
        <f t="shared" si="20"/>
        <v>0</v>
      </c>
      <c r="O49" s="155"/>
    </row>
    <row r="50" spans="1:15" x14ac:dyDescent="0.25">
      <c r="A50" s="155"/>
      <c r="B50" s="163"/>
      <c r="C50" s="105" t="s">
        <v>185</v>
      </c>
      <c r="D50" s="104">
        <f t="shared" si="1"/>
        <v>30447.828999999998</v>
      </c>
      <c r="E50" s="106">
        <f>E55+E60+E65+E70+E75</f>
        <v>0</v>
      </c>
      <c r="F50" s="106">
        <f t="shared" ref="F50:J52" si="21">F55+F60+F65+F70+F75</f>
        <v>0</v>
      </c>
      <c r="G50" s="106">
        <f t="shared" si="21"/>
        <v>0</v>
      </c>
      <c r="H50" s="106">
        <f t="shared" si="21"/>
        <v>0</v>
      </c>
      <c r="I50" s="106">
        <f t="shared" si="21"/>
        <v>4920</v>
      </c>
      <c r="J50" s="106">
        <f>J55+J60+J65+J70+J75+J80+J85+J90+J95+J100+J105+J110</f>
        <v>11529.655929999999</v>
      </c>
      <c r="K50" s="108">
        <f>K55+K60+K65+K70+K75+K80+K85+K90+K95+K100+K115+K105+K110++K120</f>
        <v>8296.0197900000003</v>
      </c>
      <c r="L50" s="108">
        <f t="shared" ref="L50:N51" si="22">L55+L60+L65+L70+L75+L80+L85+L90+L95+L100+L115</f>
        <v>2089.41228</v>
      </c>
      <c r="M50" s="108">
        <v>1737.1410000000001</v>
      </c>
      <c r="N50" s="108">
        <f t="shared" si="22"/>
        <v>1875.6</v>
      </c>
      <c r="O50" s="155"/>
    </row>
    <row r="51" spans="1:15" x14ac:dyDescent="0.25">
      <c r="A51" s="155"/>
      <c r="B51" s="163"/>
      <c r="C51" s="105" t="s">
        <v>186</v>
      </c>
      <c r="D51" s="104">
        <f t="shared" si="1"/>
        <v>1623.5131700000002</v>
      </c>
      <c r="E51" s="106">
        <f>E56+E61+E66+E71+E76</f>
        <v>0</v>
      </c>
      <c r="F51" s="106">
        <f t="shared" si="21"/>
        <v>0</v>
      </c>
      <c r="G51" s="106">
        <f t="shared" si="21"/>
        <v>0</v>
      </c>
      <c r="H51" s="106">
        <f t="shared" si="21"/>
        <v>0</v>
      </c>
      <c r="I51" s="106">
        <f t="shared" si="21"/>
        <v>258.94</v>
      </c>
      <c r="J51" s="106">
        <f>J56+J61+J66+J71+J76+J81+J86+J91+J96+J101+J106+J111</f>
        <v>606.82399999999996</v>
      </c>
      <c r="K51" s="108">
        <f>K56+K61+K66+K71+K76+K81+K86+K91+K96+K101+K116+K106+K111+K121</f>
        <v>436.63262000000003</v>
      </c>
      <c r="L51" s="108">
        <f t="shared" si="22"/>
        <v>109.96906999999999</v>
      </c>
      <c r="M51" s="108">
        <f t="shared" si="22"/>
        <v>91.428479999999993</v>
      </c>
      <c r="N51" s="108">
        <f t="shared" si="22"/>
        <v>119.71899999999999</v>
      </c>
      <c r="O51" s="155"/>
    </row>
    <row r="52" spans="1:15" x14ac:dyDescent="0.25">
      <c r="A52" s="156"/>
      <c r="B52" s="164"/>
      <c r="C52" s="105" t="s">
        <v>187</v>
      </c>
      <c r="D52" s="104">
        <f t="shared" si="1"/>
        <v>0</v>
      </c>
      <c r="E52" s="106">
        <f>E57+E62+E67+E72+E77</f>
        <v>0</v>
      </c>
      <c r="F52" s="106">
        <f t="shared" si="21"/>
        <v>0</v>
      </c>
      <c r="G52" s="106">
        <f t="shared" si="21"/>
        <v>0</v>
      </c>
      <c r="H52" s="106">
        <f t="shared" si="21"/>
        <v>0</v>
      </c>
      <c r="I52" s="106">
        <f t="shared" si="21"/>
        <v>0</v>
      </c>
      <c r="J52" s="106">
        <f t="shared" si="21"/>
        <v>0</v>
      </c>
      <c r="K52" s="106">
        <f>K57+K62+K67+K72+K77+K82+K87+K92+K97+K102</f>
        <v>0</v>
      </c>
      <c r="L52" s="108">
        <f t="shared" ref="L52:N52" si="23">L57+L62+L67+L72+L77+L82+L87+L92+L97+L102</f>
        <v>0</v>
      </c>
      <c r="M52" s="108">
        <f t="shared" si="23"/>
        <v>0</v>
      </c>
      <c r="N52" s="108">
        <f t="shared" si="23"/>
        <v>0</v>
      </c>
      <c r="O52" s="155"/>
    </row>
    <row r="53" spans="1:15" x14ac:dyDescent="0.25">
      <c r="A53" s="154" t="s">
        <v>134</v>
      </c>
      <c r="B53" s="162" t="s">
        <v>135</v>
      </c>
      <c r="C53" s="103" t="s">
        <v>113</v>
      </c>
      <c r="D53" s="104">
        <f t="shared" si="1"/>
        <v>2089.4699999999998</v>
      </c>
      <c r="E53" s="104">
        <f t="shared" ref="E53:J53" si="24">E54+E55+E56+E57</f>
        <v>0</v>
      </c>
      <c r="F53" s="104">
        <f t="shared" si="24"/>
        <v>0</v>
      </c>
      <c r="G53" s="104">
        <f t="shared" si="24"/>
        <v>0</v>
      </c>
      <c r="H53" s="104">
        <f t="shared" si="24"/>
        <v>0</v>
      </c>
      <c r="I53" s="104">
        <f t="shared" si="24"/>
        <v>2089.4699999999998</v>
      </c>
      <c r="J53" s="104">
        <f t="shared" si="24"/>
        <v>0</v>
      </c>
      <c r="K53" s="104">
        <f>K54+K55+K56+K57</f>
        <v>0</v>
      </c>
      <c r="L53" s="107">
        <f t="shared" ref="L53:N53" si="25">L54+L55+L56+L57</f>
        <v>0</v>
      </c>
      <c r="M53" s="107">
        <f t="shared" si="25"/>
        <v>0</v>
      </c>
      <c r="N53" s="107">
        <f t="shared" si="25"/>
        <v>0</v>
      </c>
      <c r="O53" s="155"/>
    </row>
    <row r="54" spans="1:15" x14ac:dyDescent="0.25">
      <c r="A54" s="155"/>
      <c r="B54" s="163"/>
      <c r="C54" s="105" t="s">
        <v>184</v>
      </c>
      <c r="D54" s="104">
        <f t="shared" si="1"/>
        <v>0</v>
      </c>
      <c r="E54" s="106">
        <v>0</v>
      </c>
      <c r="F54" s="106">
        <v>0</v>
      </c>
      <c r="G54" s="106">
        <v>0</v>
      </c>
      <c r="H54" s="106">
        <v>0</v>
      </c>
      <c r="I54" s="106">
        <v>0</v>
      </c>
      <c r="J54" s="106">
        <v>0</v>
      </c>
      <c r="K54" s="106">
        <v>0</v>
      </c>
      <c r="L54" s="108">
        <v>0</v>
      </c>
      <c r="M54" s="108">
        <v>0</v>
      </c>
      <c r="N54" s="108">
        <v>0</v>
      </c>
      <c r="O54" s="155"/>
    </row>
    <row r="55" spans="1:15" x14ac:dyDescent="0.25">
      <c r="A55" s="155"/>
      <c r="B55" s="163"/>
      <c r="C55" s="105" t="s">
        <v>185</v>
      </c>
      <c r="D55" s="104">
        <f t="shared" si="1"/>
        <v>1985</v>
      </c>
      <c r="E55" s="106">
        <v>0</v>
      </c>
      <c r="F55" s="106">
        <v>0</v>
      </c>
      <c r="G55" s="106">
        <v>0</v>
      </c>
      <c r="H55" s="106">
        <v>0</v>
      </c>
      <c r="I55" s="106">
        <v>1985</v>
      </c>
      <c r="J55" s="106">
        <v>0</v>
      </c>
      <c r="K55" s="106">
        <v>0</v>
      </c>
      <c r="L55" s="108">
        <v>0</v>
      </c>
      <c r="M55" s="108">
        <v>0</v>
      </c>
      <c r="N55" s="108">
        <v>0</v>
      </c>
      <c r="O55" s="155"/>
    </row>
    <row r="56" spans="1:15" x14ac:dyDescent="0.25">
      <c r="A56" s="155"/>
      <c r="B56" s="163"/>
      <c r="C56" s="105" t="s">
        <v>186</v>
      </c>
      <c r="D56" s="104">
        <f t="shared" si="1"/>
        <v>104.47</v>
      </c>
      <c r="E56" s="106">
        <v>0</v>
      </c>
      <c r="F56" s="106">
        <v>0</v>
      </c>
      <c r="G56" s="106">
        <v>0</v>
      </c>
      <c r="H56" s="106">
        <v>0</v>
      </c>
      <c r="I56" s="106">
        <v>104.47</v>
      </c>
      <c r="J56" s="106">
        <v>0</v>
      </c>
      <c r="K56" s="106">
        <v>0</v>
      </c>
      <c r="L56" s="108">
        <v>0</v>
      </c>
      <c r="M56" s="108">
        <v>0</v>
      </c>
      <c r="N56" s="108">
        <v>0</v>
      </c>
      <c r="O56" s="155"/>
    </row>
    <row r="57" spans="1:15" x14ac:dyDescent="0.25">
      <c r="A57" s="156"/>
      <c r="B57" s="164"/>
      <c r="C57" s="105" t="s">
        <v>187</v>
      </c>
      <c r="D57" s="104">
        <f t="shared" si="1"/>
        <v>0</v>
      </c>
      <c r="E57" s="106">
        <v>0</v>
      </c>
      <c r="F57" s="106">
        <v>0</v>
      </c>
      <c r="G57" s="106">
        <v>0</v>
      </c>
      <c r="H57" s="106">
        <v>0</v>
      </c>
      <c r="I57" s="106">
        <v>0</v>
      </c>
      <c r="J57" s="106">
        <v>0</v>
      </c>
      <c r="K57" s="106">
        <v>0</v>
      </c>
      <c r="L57" s="108">
        <v>0</v>
      </c>
      <c r="M57" s="108">
        <v>0</v>
      </c>
      <c r="N57" s="108">
        <v>0</v>
      </c>
      <c r="O57" s="155"/>
    </row>
    <row r="58" spans="1:15" x14ac:dyDescent="0.25">
      <c r="A58" s="154" t="s">
        <v>136</v>
      </c>
      <c r="B58" s="162" t="s">
        <v>137</v>
      </c>
      <c r="C58" s="103" t="s">
        <v>113</v>
      </c>
      <c r="D58" s="104">
        <f t="shared" si="1"/>
        <v>16844.78253</v>
      </c>
      <c r="E58" s="104">
        <f t="shared" ref="E58:J58" si="26">E59+E60+E61+E62</f>
        <v>0</v>
      </c>
      <c r="F58" s="104">
        <f t="shared" si="26"/>
        <v>0</v>
      </c>
      <c r="G58" s="104">
        <f t="shared" si="26"/>
        <v>0</v>
      </c>
      <c r="H58" s="104">
        <f t="shared" si="26"/>
        <v>0</v>
      </c>
      <c r="I58" s="104">
        <f t="shared" si="26"/>
        <v>2089.4699999999998</v>
      </c>
      <c r="J58" s="104">
        <f t="shared" si="26"/>
        <v>6337.3870200000001</v>
      </c>
      <c r="K58" s="104">
        <f>K59+K60+K61</f>
        <v>3530.9484900000002</v>
      </c>
      <c r="L58" s="107">
        <f t="shared" ref="L58:N58" si="27">L59+L60+L61</f>
        <v>1063.08854</v>
      </c>
      <c r="M58" s="107">
        <f t="shared" si="27"/>
        <v>1828.5694800000001</v>
      </c>
      <c r="N58" s="107">
        <f t="shared" si="27"/>
        <v>1995.319</v>
      </c>
      <c r="O58" s="155"/>
    </row>
    <row r="59" spans="1:15" x14ac:dyDescent="0.25">
      <c r="A59" s="155"/>
      <c r="B59" s="163"/>
      <c r="C59" s="105" t="s">
        <v>184</v>
      </c>
      <c r="D59" s="104">
        <f t="shared" si="1"/>
        <v>0</v>
      </c>
      <c r="E59" s="106">
        <v>0</v>
      </c>
      <c r="F59" s="106">
        <v>0</v>
      </c>
      <c r="G59" s="106">
        <v>0</v>
      </c>
      <c r="H59" s="106">
        <v>0</v>
      </c>
      <c r="I59" s="106">
        <v>0</v>
      </c>
      <c r="J59" s="106">
        <v>0</v>
      </c>
      <c r="K59" s="106">
        <v>0</v>
      </c>
      <c r="L59" s="108">
        <v>0</v>
      </c>
      <c r="M59" s="108">
        <v>0</v>
      </c>
      <c r="N59" s="108">
        <v>0</v>
      </c>
      <c r="O59" s="155"/>
    </row>
    <row r="60" spans="1:15" x14ac:dyDescent="0.25">
      <c r="A60" s="155"/>
      <c r="B60" s="163"/>
      <c r="C60" s="105" t="s">
        <v>185</v>
      </c>
      <c r="D60" s="104">
        <f t="shared" si="1"/>
        <v>15982.592780000001</v>
      </c>
      <c r="E60" s="106">
        <v>0</v>
      </c>
      <c r="F60" s="106">
        <v>0</v>
      </c>
      <c r="G60" s="106">
        <v>0</v>
      </c>
      <c r="H60" s="106">
        <v>0</v>
      </c>
      <c r="I60" s="106">
        <v>1985</v>
      </c>
      <c r="J60" s="106">
        <v>6020.5176700000002</v>
      </c>
      <c r="K60" s="106">
        <v>3354.4</v>
      </c>
      <c r="L60" s="108">
        <v>1009.93411</v>
      </c>
      <c r="M60" s="108">
        <v>1737.1410000000001</v>
      </c>
      <c r="N60" s="108">
        <v>1875.6</v>
      </c>
      <c r="O60" s="155"/>
    </row>
    <row r="61" spans="1:15" x14ac:dyDescent="0.25">
      <c r="A61" s="155"/>
      <c r="B61" s="163"/>
      <c r="C61" s="105" t="s">
        <v>186</v>
      </c>
      <c r="D61" s="104">
        <f t="shared" si="1"/>
        <v>862.18975</v>
      </c>
      <c r="E61" s="106">
        <v>0</v>
      </c>
      <c r="F61" s="106">
        <v>0</v>
      </c>
      <c r="G61" s="106">
        <v>0</v>
      </c>
      <c r="H61" s="106">
        <v>0</v>
      </c>
      <c r="I61" s="106">
        <v>104.47</v>
      </c>
      <c r="J61" s="106">
        <v>316.86935</v>
      </c>
      <c r="K61" s="106">
        <v>176.54848999999999</v>
      </c>
      <c r="L61" s="108">
        <v>53.154429999999998</v>
      </c>
      <c r="M61" s="108">
        <v>91.428479999999993</v>
      </c>
      <c r="N61" s="108">
        <v>119.71899999999999</v>
      </c>
      <c r="O61" s="155"/>
    </row>
    <row r="62" spans="1:15" x14ac:dyDescent="0.25">
      <c r="A62" s="156"/>
      <c r="B62" s="164"/>
      <c r="C62" s="105" t="s">
        <v>187</v>
      </c>
      <c r="D62" s="104">
        <f t="shared" si="1"/>
        <v>0</v>
      </c>
      <c r="E62" s="106">
        <v>0</v>
      </c>
      <c r="F62" s="106">
        <v>0</v>
      </c>
      <c r="G62" s="106">
        <v>0</v>
      </c>
      <c r="H62" s="106">
        <v>0</v>
      </c>
      <c r="I62" s="106">
        <v>0</v>
      </c>
      <c r="J62" s="106">
        <v>0</v>
      </c>
      <c r="K62" s="106">
        <v>0</v>
      </c>
      <c r="L62" s="106">
        <v>0</v>
      </c>
      <c r="M62" s="108">
        <v>0</v>
      </c>
      <c r="N62" s="108">
        <v>0</v>
      </c>
      <c r="O62" s="155"/>
    </row>
    <row r="63" spans="1:15" x14ac:dyDescent="0.25">
      <c r="A63" s="154" t="s">
        <v>138</v>
      </c>
      <c r="B63" s="162" t="s">
        <v>139</v>
      </c>
      <c r="C63" s="103" t="s">
        <v>113</v>
      </c>
      <c r="D63" s="104">
        <f t="shared" si="1"/>
        <v>4884.6453500000007</v>
      </c>
      <c r="E63" s="104">
        <f>E64+E65+E66+E67</f>
        <v>0</v>
      </c>
      <c r="F63" s="104">
        <f t="shared" ref="F63:N63" si="28">F64+F65+F66+F67</f>
        <v>0</v>
      </c>
      <c r="G63" s="104">
        <f t="shared" si="28"/>
        <v>0</v>
      </c>
      <c r="H63" s="104">
        <f t="shared" si="28"/>
        <v>0</v>
      </c>
      <c r="I63" s="104">
        <f t="shared" si="28"/>
        <v>500</v>
      </c>
      <c r="J63" s="104">
        <f t="shared" si="28"/>
        <v>0</v>
      </c>
      <c r="K63" s="104">
        <f>K64+K65+K66+K67</f>
        <v>3248.3525400000003</v>
      </c>
      <c r="L63" s="104">
        <f t="shared" si="28"/>
        <v>1136.2928100000001</v>
      </c>
      <c r="M63" s="104">
        <f t="shared" si="28"/>
        <v>0</v>
      </c>
      <c r="N63" s="104">
        <f t="shared" si="28"/>
        <v>0</v>
      </c>
      <c r="O63" s="155"/>
    </row>
    <row r="64" spans="1:15" x14ac:dyDescent="0.25">
      <c r="A64" s="155"/>
      <c r="B64" s="163"/>
      <c r="C64" s="105" t="s">
        <v>184</v>
      </c>
      <c r="D64" s="104">
        <f t="shared" si="1"/>
        <v>0</v>
      </c>
      <c r="E64" s="106">
        <v>0</v>
      </c>
      <c r="F64" s="106">
        <v>0</v>
      </c>
      <c r="G64" s="106">
        <v>0</v>
      </c>
      <c r="H64" s="106">
        <v>0</v>
      </c>
      <c r="I64" s="106">
        <v>0</v>
      </c>
      <c r="J64" s="106">
        <v>0</v>
      </c>
      <c r="K64" s="106">
        <v>0</v>
      </c>
      <c r="L64" s="106">
        <v>0</v>
      </c>
      <c r="M64" s="108">
        <v>0</v>
      </c>
      <c r="N64" s="108">
        <v>0</v>
      </c>
      <c r="O64" s="155"/>
    </row>
    <row r="65" spans="1:15" x14ac:dyDescent="0.25">
      <c r="A65" s="155"/>
      <c r="B65" s="163"/>
      <c r="C65" s="105" t="s">
        <v>185</v>
      </c>
      <c r="D65" s="104">
        <f t="shared" si="1"/>
        <v>4640.4141500000005</v>
      </c>
      <c r="E65" s="106">
        <v>0</v>
      </c>
      <c r="F65" s="106">
        <v>0</v>
      </c>
      <c r="G65" s="106">
        <v>0</v>
      </c>
      <c r="H65" s="106">
        <v>0</v>
      </c>
      <c r="I65" s="106">
        <v>475</v>
      </c>
      <c r="J65" s="106">
        <v>0</v>
      </c>
      <c r="K65" s="106">
        <f>2036.78304+284.1593+764.99364</f>
        <v>3085.9359800000002</v>
      </c>
      <c r="L65" s="106">
        <v>1079.4781700000001</v>
      </c>
      <c r="M65" s="108">
        <v>0</v>
      </c>
      <c r="N65" s="108">
        <v>0</v>
      </c>
      <c r="O65" s="155"/>
    </row>
    <row r="66" spans="1:15" x14ac:dyDescent="0.25">
      <c r="A66" s="155"/>
      <c r="B66" s="163"/>
      <c r="C66" s="105" t="s">
        <v>186</v>
      </c>
      <c r="D66" s="104">
        <f t="shared" si="1"/>
        <v>244.2312</v>
      </c>
      <c r="E66" s="106">
        <v>0</v>
      </c>
      <c r="F66" s="106">
        <v>0</v>
      </c>
      <c r="G66" s="106">
        <v>0</v>
      </c>
      <c r="H66" s="106">
        <v>0</v>
      </c>
      <c r="I66" s="106">
        <v>25</v>
      </c>
      <c r="J66" s="106">
        <v>0</v>
      </c>
      <c r="K66" s="106">
        <f>107.19799+14.95575+40.26282</f>
        <v>162.41656</v>
      </c>
      <c r="L66" s="106">
        <v>56.814639999999997</v>
      </c>
      <c r="M66" s="108">
        <v>0</v>
      </c>
      <c r="N66" s="108">
        <v>0</v>
      </c>
      <c r="O66" s="155"/>
    </row>
    <row r="67" spans="1:15" x14ac:dyDescent="0.25">
      <c r="A67" s="156"/>
      <c r="B67" s="164"/>
      <c r="C67" s="105" t="s">
        <v>187</v>
      </c>
      <c r="D67" s="104">
        <f t="shared" si="1"/>
        <v>0</v>
      </c>
      <c r="E67" s="106">
        <v>0</v>
      </c>
      <c r="F67" s="106">
        <v>0</v>
      </c>
      <c r="G67" s="106">
        <v>0</v>
      </c>
      <c r="H67" s="106">
        <v>0</v>
      </c>
      <c r="I67" s="106">
        <v>0</v>
      </c>
      <c r="J67" s="106">
        <v>0</v>
      </c>
      <c r="K67" s="106">
        <v>0</v>
      </c>
      <c r="L67" s="106">
        <v>0</v>
      </c>
      <c r="M67" s="108">
        <v>0</v>
      </c>
      <c r="N67" s="108">
        <v>0</v>
      </c>
      <c r="O67" s="155"/>
    </row>
    <row r="68" spans="1:15" x14ac:dyDescent="0.25">
      <c r="A68" s="154" t="s">
        <v>140</v>
      </c>
      <c r="B68" s="162" t="s">
        <v>141</v>
      </c>
      <c r="C68" s="103" t="s">
        <v>113</v>
      </c>
      <c r="D68" s="104">
        <f t="shared" si="1"/>
        <v>500</v>
      </c>
      <c r="E68" s="104">
        <f>E69+E70+E71+E72</f>
        <v>0</v>
      </c>
      <c r="F68" s="104">
        <f t="shared" ref="F68:N68" si="29">F69+F70+F71+F72</f>
        <v>0</v>
      </c>
      <c r="G68" s="104">
        <f t="shared" si="29"/>
        <v>0</v>
      </c>
      <c r="H68" s="104">
        <f t="shared" si="29"/>
        <v>0</v>
      </c>
      <c r="I68" s="104">
        <f t="shared" si="29"/>
        <v>500</v>
      </c>
      <c r="J68" s="104">
        <f t="shared" si="29"/>
        <v>0</v>
      </c>
      <c r="K68" s="104">
        <f t="shared" si="29"/>
        <v>0</v>
      </c>
      <c r="L68" s="104">
        <f t="shared" si="29"/>
        <v>0</v>
      </c>
      <c r="M68" s="107">
        <f t="shared" si="29"/>
        <v>0</v>
      </c>
      <c r="N68" s="107">
        <f t="shared" si="29"/>
        <v>0</v>
      </c>
      <c r="O68" s="155"/>
    </row>
    <row r="69" spans="1:15" x14ac:dyDescent="0.25">
      <c r="A69" s="155"/>
      <c r="B69" s="163"/>
      <c r="C69" s="105" t="s">
        <v>184</v>
      </c>
      <c r="D69" s="104">
        <f t="shared" si="1"/>
        <v>0</v>
      </c>
      <c r="E69" s="106">
        <v>0</v>
      </c>
      <c r="F69" s="106">
        <v>0</v>
      </c>
      <c r="G69" s="106">
        <v>0</v>
      </c>
      <c r="H69" s="106">
        <v>0</v>
      </c>
      <c r="I69" s="106">
        <v>0</v>
      </c>
      <c r="J69" s="106">
        <v>0</v>
      </c>
      <c r="K69" s="106">
        <v>0</v>
      </c>
      <c r="L69" s="106">
        <v>0</v>
      </c>
      <c r="M69" s="108">
        <v>0</v>
      </c>
      <c r="N69" s="108">
        <v>0</v>
      </c>
      <c r="O69" s="155"/>
    </row>
    <row r="70" spans="1:15" x14ac:dyDescent="0.25">
      <c r="A70" s="155"/>
      <c r="B70" s="163"/>
      <c r="C70" s="105" t="s">
        <v>185</v>
      </c>
      <c r="D70" s="104">
        <f t="shared" si="1"/>
        <v>475</v>
      </c>
      <c r="E70" s="106">
        <v>0</v>
      </c>
      <c r="F70" s="106">
        <v>0</v>
      </c>
      <c r="G70" s="106">
        <v>0</v>
      </c>
      <c r="H70" s="106">
        <v>0</v>
      </c>
      <c r="I70" s="106">
        <v>475</v>
      </c>
      <c r="J70" s="106">
        <v>0</v>
      </c>
      <c r="K70" s="106">
        <v>0</v>
      </c>
      <c r="L70" s="106">
        <v>0</v>
      </c>
      <c r="M70" s="108">
        <v>0</v>
      </c>
      <c r="N70" s="108">
        <v>0</v>
      </c>
      <c r="O70" s="155"/>
    </row>
    <row r="71" spans="1:15" x14ac:dyDescent="0.25">
      <c r="A71" s="155"/>
      <c r="B71" s="163"/>
      <c r="C71" s="105" t="s">
        <v>186</v>
      </c>
      <c r="D71" s="104">
        <f t="shared" si="1"/>
        <v>25</v>
      </c>
      <c r="E71" s="106">
        <v>0</v>
      </c>
      <c r="F71" s="106">
        <v>0</v>
      </c>
      <c r="G71" s="106">
        <v>0</v>
      </c>
      <c r="H71" s="106">
        <v>0</v>
      </c>
      <c r="I71" s="106">
        <v>25</v>
      </c>
      <c r="J71" s="106">
        <v>0</v>
      </c>
      <c r="K71" s="106">
        <v>0</v>
      </c>
      <c r="L71" s="106">
        <v>0</v>
      </c>
      <c r="M71" s="108">
        <v>0</v>
      </c>
      <c r="N71" s="108">
        <v>0</v>
      </c>
      <c r="O71" s="155"/>
    </row>
    <row r="72" spans="1:15" x14ac:dyDescent="0.25">
      <c r="A72" s="156"/>
      <c r="B72" s="164"/>
      <c r="C72" s="105" t="s">
        <v>187</v>
      </c>
      <c r="D72" s="104">
        <f t="shared" si="1"/>
        <v>0</v>
      </c>
      <c r="E72" s="106">
        <v>0</v>
      </c>
      <c r="F72" s="106">
        <v>0</v>
      </c>
      <c r="G72" s="106">
        <v>0</v>
      </c>
      <c r="H72" s="106">
        <v>0</v>
      </c>
      <c r="I72" s="106">
        <v>0</v>
      </c>
      <c r="J72" s="106">
        <v>0</v>
      </c>
      <c r="K72" s="106">
        <v>0</v>
      </c>
      <c r="L72" s="106">
        <v>0</v>
      </c>
      <c r="M72" s="108">
        <v>0</v>
      </c>
      <c r="N72" s="108">
        <v>0</v>
      </c>
      <c r="O72" s="155"/>
    </row>
    <row r="73" spans="1:15" x14ac:dyDescent="0.25">
      <c r="A73" s="154" t="s">
        <v>142</v>
      </c>
      <c r="B73" s="162" t="s">
        <v>143</v>
      </c>
      <c r="C73" s="103" t="s">
        <v>113</v>
      </c>
      <c r="D73" s="104">
        <f t="shared" ref="D73:D136" si="30">SUM(E73:N73)</f>
        <v>2885.5329099999999</v>
      </c>
      <c r="E73" s="104">
        <f>E74+E75+E76+E77</f>
        <v>0</v>
      </c>
      <c r="F73" s="104">
        <f t="shared" ref="F73:N73" si="31">F74+F75+F76+F77</f>
        <v>0</v>
      </c>
      <c r="G73" s="104">
        <f t="shared" si="31"/>
        <v>0</v>
      </c>
      <c r="H73" s="104">
        <f t="shared" si="31"/>
        <v>0</v>
      </c>
      <c r="I73" s="104">
        <f t="shared" si="31"/>
        <v>0</v>
      </c>
      <c r="J73" s="104">
        <f>J74+J75+J76+J77</f>
        <v>2885.5329099999999</v>
      </c>
      <c r="K73" s="104">
        <f t="shared" si="31"/>
        <v>0</v>
      </c>
      <c r="L73" s="104">
        <f t="shared" si="31"/>
        <v>0</v>
      </c>
      <c r="M73" s="107">
        <f t="shared" si="31"/>
        <v>0</v>
      </c>
      <c r="N73" s="107">
        <f t="shared" si="31"/>
        <v>0</v>
      </c>
      <c r="O73" s="155"/>
    </row>
    <row r="74" spans="1:15" x14ac:dyDescent="0.25">
      <c r="A74" s="155"/>
      <c r="B74" s="163"/>
      <c r="C74" s="105" t="s">
        <v>184</v>
      </c>
      <c r="D74" s="104">
        <f t="shared" si="30"/>
        <v>0</v>
      </c>
      <c r="E74" s="106">
        <v>0</v>
      </c>
      <c r="F74" s="106">
        <v>0</v>
      </c>
      <c r="G74" s="106">
        <v>0</v>
      </c>
      <c r="H74" s="106">
        <v>0</v>
      </c>
      <c r="I74" s="106">
        <v>0</v>
      </c>
      <c r="J74" s="106">
        <v>0</v>
      </c>
      <c r="K74" s="106">
        <v>0</v>
      </c>
      <c r="L74" s="106">
        <v>0</v>
      </c>
      <c r="M74" s="108">
        <v>0</v>
      </c>
      <c r="N74" s="108">
        <v>0</v>
      </c>
      <c r="O74" s="155"/>
    </row>
    <row r="75" spans="1:15" x14ac:dyDescent="0.25">
      <c r="A75" s="155"/>
      <c r="B75" s="163"/>
      <c r="C75" s="105" t="s">
        <v>185</v>
      </c>
      <c r="D75" s="104">
        <f t="shared" si="30"/>
        <v>2741.2562600000001</v>
      </c>
      <c r="E75" s="106">
        <v>0</v>
      </c>
      <c r="F75" s="106">
        <v>0</v>
      </c>
      <c r="G75" s="106">
        <v>0</v>
      </c>
      <c r="H75" s="106">
        <v>0</v>
      </c>
      <c r="I75" s="106">
        <v>0</v>
      </c>
      <c r="J75" s="106">
        <v>2741.2562600000001</v>
      </c>
      <c r="K75" s="106">
        <v>0</v>
      </c>
      <c r="L75" s="106">
        <v>0</v>
      </c>
      <c r="M75" s="108">
        <v>0</v>
      </c>
      <c r="N75" s="108">
        <v>0</v>
      </c>
      <c r="O75" s="155"/>
    </row>
    <row r="76" spans="1:15" x14ac:dyDescent="0.25">
      <c r="A76" s="155"/>
      <c r="B76" s="163"/>
      <c r="C76" s="105" t="s">
        <v>186</v>
      </c>
      <c r="D76" s="104">
        <f t="shared" si="30"/>
        <v>144.27664999999999</v>
      </c>
      <c r="E76" s="106">
        <v>0</v>
      </c>
      <c r="F76" s="106">
        <v>0</v>
      </c>
      <c r="G76" s="106">
        <v>0</v>
      </c>
      <c r="H76" s="106">
        <v>0</v>
      </c>
      <c r="I76" s="106">
        <v>0</v>
      </c>
      <c r="J76" s="106">
        <v>144.27664999999999</v>
      </c>
      <c r="K76" s="106">
        <v>0</v>
      </c>
      <c r="L76" s="106">
        <v>0</v>
      </c>
      <c r="M76" s="108">
        <v>0</v>
      </c>
      <c r="N76" s="108">
        <v>0</v>
      </c>
      <c r="O76" s="155"/>
    </row>
    <row r="77" spans="1:15" x14ac:dyDescent="0.25">
      <c r="A77" s="156"/>
      <c r="B77" s="164"/>
      <c r="C77" s="105" t="s">
        <v>187</v>
      </c>
      <c r="D77" s="104">
        <f t="shared" si="30"/>
        <v>0</v>
      </c>
      <c r="E77" s="106">
        <v>0</v>
      </c>
      <c r="F77" s="106">
        <v>0</v>
      </c>
      <c r="G77" s="106">
        <v>0</v>
      </c>
      <c r="H77" s="106">
        <v>0</v>
      </c>
      <c r="I77" s="106">
        <v>0</v>
      </c>
      <c r="J77" s="106">
        <v>0</v>
      </c>
      <c r="K77" s="106">
        <v>0</v>
      </c>
      <c r="L77" s="106">
        <v>0</v>
      </c>
      <c r="M77" s="108">
        <v>0</v>
      </c>
      <c r="N77" s="108">
        <v>0</v>
      </c>
      <c r="O77" s="155"/>
    </row>
    <row r="78" spans="1:15" x14ac:dyDescent="0.25">
      <c r="A78" s="154" t="s">
        <v>144</v>
      </c>
      <c r="B78" s="162" t="s">
        <v>145</v>
      </c>
      <c r="C78" s="103" t="s">
        <v>113</v>
      </c>
      <c r="D78" s="104">
        <f t="shared" si="30"/>
        <v>900</v>
      </c>
      <c r="E78" s="104">
        <f>E79+E80+E81+E82</f>
        <v>0</v>
      </c>
      <c r="F78" s="104">
        <f t="shared" ref="F78:I78" si="32">F79+F80+F81+F82</f>
        <v>0</v>
      </c>
      <c r="G78" s="104">
        <f t="shared" si="32"/>
        <v>0</v>
      </c>
      <c r="H78" s="104">
        <f t="shared" si="32"/>
        <v>0</v>
      </c>
      <c r="I78" s="104">
        <f t="shared" si="32"/>
        <v>0</v>
      </c>
      <c r="J78" s="104">
        <f>J79+J80+J81+J82</f>
        <v>900</v>
      </c>
      <c r="K78" s="104">
        <f t="shared" ref="K78:N78" si="33">K79+K80+K81+K82</f>
        <v>0</v>
      </c>
      <c r="L78" s="104">
        <f t="shared" si="33"/>
        <v>0</v>
      </c>
      <c r="M78" s="107">
        <f t="shared" si="33"/>
        <v>0</v>
      </c>
      <c r="N78" s="107">
        <f t="shared" si="33"/>
        <v>0</v>
      </c>
      <c r="O78" s="155"/>
    </row>
    <row r="79" spans="1:15" x14ac:dyDescent="0.25">
      <c r="A79" s="155"/>
      <c r="B79" s="163"/>
      <c r="C79" s="105" t="s">
        <v>184</v>
      </c>
      <c r="D79" s="104">
        <f t="shared" si="30"/>
        <v>0</v>
      </c>
      <c r="E79" s="106">
        <v>0</v>
      </c>
      <c r="F79" s="106">
        <v>0</v>
      </c>
      <c r="G79" s="106">
        <v>0</v>
      </c>
      <c r="H79" s="106">
        <v>0</v>
      </c>
      <c r="I79" s="106">
        <v>0</v>
      </c>
      <c r="J79" s="106">
        <v>0</v>
      </c>
      <c r="K79" s="106">
        <v>0</v>
      </c>
      <c r="L79" s="106">
        <v>0</v>
      </c>
      <c r="M79" s="108">
        <v>0</v>
      </c>
      <c r="N79" s="108">
        <v>0</v>
      </c>
      <c r="O79" s="155"/>
    </row>
    <row r="80" spans="1:15" x14ac:dyDescent="0.25">
      <c r="A80" s="155"/>
      <c r="B80" s="163"/>
      <c r="C80" s="105" t="s">
        <v>185</v>
      </c>
      <c r="D80" s="104">
        <f t="shared" si="30"/>
        <v>855</v>
      </c>
      <c r="E80" s="106">
        <v>0</v>
      </c>
      <c r="F80" s="106">
        <v>0</v>
      </c>
      <c r="G80" s="106">
        <v>0</v>
      </c>
      <c r="H80" s="106">
        <v>0</v>
      </c>
      <c r="I80" s="106">
        <v>0</v>
      </c>
      <c r="J80" s="106">
        <v>855</v>
      </c>
      <c r="K80" s="106">
        <v>0</v>
      </c>
      <c r="L80" s="106">
        <v>0</v>
      </c>
      <c r="M80" s="108">
        <v>0</v>
      </c>
      <c r="N80" s="108">
        <v>0</v>
      </c>
      <c r="O80" s="155"/>
    </row>
    <row r="81" spans="1:15" x14ac:dyDescent="0.25">
      <c r="A81" s="155"/>
      <c r="B81" s="163"/>
      <c r="C81" s="105" t="s">
        <v>186</v>
      </c>
      <c r="D81" s="104">
        <f t="shared" si="30"/>
        <v>45</v>
      </c>
      <c r="E81" s="106">
        <v>0</v>
      </c>
      <c r="F81" s="106">
        <v>0</v>
      </c>
      <c r="G81" s="106">
        <v>0</v>
      </c>
      <c r="H81" s="106">
        <v>0</v>
      </c>
      <c r="I81" s="106">
        <v>0</v>
      </c>
      <c r="J81" s="106">
        <v>45</v>
      </c>
      <c r="K81" s="106">
        <v>0</v>
      </c>
      <c r="L81" s="106">
        <v>0</v>
      </c>
      <c r="M81" s="108">
        <v>0</v>
      </c>
      <c r="N81" s="108">
        <v>0</v>
      </c>
      <c r="O81" s="155"/>
    </row>
    <row r="82" spans="1:15" x14ac:dyDescent="0.25">
      <c r="A82" s="156"/>
      <c r="B82" s="164"/>
      <c r="C82" s="105" t="s">
        <v>187</v>
      </c>
      <c r="D82" s="104">
        <f t="shared" si="30"/>
        <v>0</v>
      </c>
      <c r="E82" s="106">
        <v>0</v>
      </c>
      <c r="F82" s="106">
        <v>0</v>
      </c>
      <c r="G82" s="106">
        <v>0</v>
      </c>
      <c r="H82" s="106">
        <v>0</v>
      </c>
      <c r="I82" s="106">
        <v>0</v>
      </c>
      <c r="J82" s="106">
        <v>0</v>
      </c>
      <c r="K82" s="106">
        <v>0</v>
      </c>
      <c r="L82" s="106">
        <v>0</v>
      </c>
      <c r="M82" s="108">
        <v>0</v>
      </c>
      <c r="N82" s="108">
        <v>0</v>
      </c>
      <c r="O82" s="155"/>
    </row>
    <row r="83" spans="1:15" x14ac:dyDescent="0.25">
      <c r="A83" s="154" t="s">
        <v>146</v>
      </c>
      <c r="B83" s="162" t="s">
        <v>147</v>
      </c>
      <c r="C83" s="103" t="s">
        <v>113</v>
      </c>
      <c r="D83" s="104">
        <f t="shared" si="30"/>
        <v>1455.05</v>
      </c>
      <c r="E83" s="104">
        <f>E84+E85+E86+E87</f>
        <v>0</v>
      </c>
      <c r="F83" s="104">
        <f t="shared" ref="F83:I83" si="34">F84+F85+F86+F87</f>
        <v>0</v>
      </c>
      <c r="G83" s="104">
        <f t="shared" si="34"/>
        <v>0</v>
      </c>
      <c r="H83" s="104">
        <f t="shared" si="34"/>
        <v>0</v>
      </c>
      <c r="I83" s="104">
        <f t="shared" si="34"/>
        <v>0</v>
      </c>
      <c r="J83" s="104">
        <f>J84+J85+J86+J87</f>
        <v>1455.05</v>
      </c>
      <c r="K83" s="104">
        <f t="shared" ref="K83:N83" si="35">K84+K85+K86+K87</f>
        <v>0</v>
      </c>
      <c r="L83" s="104">
        <f t="shared" si="35"/>
        <v>0</v>
      </c>
      <c r="M83" s="107">
        <f t="shared" si="35"/>
        <v>0</v>
      </c>
      <c r="N83" s="107">
        <f t="shared" si="35"/>
        <v>0</v>
      </c>
      <c r="O83" s="155"/>
    </row>
    <row r="84" spans="1:15" x14ac:dyDescent="0.25">
      <c r="A84" s="155"/>
      <c r="B84" s="163"/>
      <c r="C84" s="105" t="s">
        <v>184</v>
      </c>
      <c r="D84" s="104">
        <f t="shared" si="30"/>
        <v>0</v>
      </c>
      <c r="E84" s="106">
        <v>0</v>
      </c>
      <c r="F84" s="106">
        <v>0</v>
      </c>
      <c r="G84" s="106">
        <v>0</v>
      </c>
      <c r="H84" s="106">
        <v>0</v>
      </c>
      <c r="I84" s="106">
        <v>0</v>
      </c>
      <c r="J84" s="106">
        <v>0</v>
      </c>
      <c r="K84" s="106">
        <v>0</v>
      </c>
      <c r="L84" s="106">
        <v>0</v>
      </c>
      <c r="M84" s="108">
        <v>0</v>
      </c>
      <c r="N84" s="108">
        <v>0</v>
      </c>
      <c r="O84" s="155"/>
    </row>
    <row r="85" spans="1:15" x14ac:dyDescent="0.25">
      <c r="A85" s="155"/>
      <c r="B85" s="163"/>
      <c r="C85" s="105" t="s">
        <v>185</v>
      </c>
      <c r="D85" s="104">
        <f t="shared" si="30"/>
        <v>1382.2974999999999</v>
      </c>
      <c r="E85" s="106">
        <v>0</v>
      </c>
      <c r="F85" s="106">
        <v>0</v>
      </c>
      <c r="G85" s="106">
        <v>0</v>
      </c>
      <c r="H85" s="106">
        <v>0</v>
      </c>
      <c r="I85" s="106">
        <v>0</v>
      </c>
      <c r="J85" s="106">
        <v>1382.2974999999999</v>
      </c>
      <c r="K85" s="106">
        <v>0</v>
      </c>
      <c r="L85" s="106">
        <v>0</v>
      </c>
      <c r="M85" s="108">
        <v>0</v>
      </c>
      <c r="N85" s="108">
        <v>0</v>
      </c>
      <c r="O85" s="155"/>
    </row>
    <row r="86" spans="1:15" x14ac:dyDescent="0.25">
      <c r="A86" s="155"/>
      <c r="B86" s="163"/>
      <c r="C86" s="105" t="s">
        <v>186</v>
      </c>
      <c r="D86" s="104">
        <f t="shared" si="30"/>
        <v>72.752499999999998</v>
      </c>
      <c r="E86" s="106">
        <v>0</v>
      </c>
      <c r="F86" s="106">
        <v>0</v>
      </c>
      <c r="G86" s="106">
        <v>0</v>
      </c>
      <c r="H86" s="106">
        <v>0</v>
      </c>
      <c r="I86" s="106">
        <v>0</v>
      </c>
      <c r="J86" s="106">
        <v>72.752499999999998</v>
      </c>
      <c r="K86" s="106">
        <v>0</v>
      </c>
      <c r="L86" s="106">
        <v>0</v>
      </c>
      <c r="M86" s="108">
        <v>0</v>
      </c>
      <c r="N86" s="108">
        <v>0</v>
      </c>
      <c r="O86" s="155"/>
    </row>
    <row r="87" spans="1:15" x14ac:dyDescent="0.25">
      <c r="A87" s="156"/>
      <c r="B87" s="164"/>
      <c r="C87" s="105" t="s">
        <v>187</v>
      </c>
      <c r="D87" s="104">
        <f t="shared" si="30"/>
        <v>0</v>
      </c>
      <c r="E87" s="106">
        <v>0</v>
      </c>
      <c r="F87" s="106">
        <v>0</v>
      </c>
      <c r="G87" s="106">
        <v>0</v>
      </c>
      <c r="H87" s="106">
        <v>0</v>
      </c>
      <c r="I87" s="106">
        <v>0</v>
      </c>
      <c r="J87" s="106">
        <v>0</v>
      </c>
      <c r="K87" s="106">
        <v>0</v>
      </c>
      <c r="L87" s="106">
        <v>0</v>
      </c>
      <c r="M87" s="108">
        <v>0</v>
      </c>
      <c r="N87" s="108">
        <v>0</v>
      </c>
      <c r="O87" s="155"/>
    </row>
    <row r="88" spans="1:15" x14ac:dyDescent="0.25">
      <c r="A88" s="154" t="s">
        <v>148</v>
      </c>
      <c r="B88" s="162" t="s">
        <v>149</v>
      </c>
      <c r="C88" s="103" t="s">
        <v>113</v>
      </c>
      <c r="D88" s="104">
        <f t="shared" si="30"/>
        <v>157.04</v>
      </c>
      <c r="E88" s="104">
        <f>E89+E90+E91+E92</f>
        <v>0</v>
      </c>
      <c r="F88" s="104">
        <f t="shared" ref="F88:I88" si="36">F89+F90+F91+F92</f>
        <v>0</v>
      </c>
      <c r="G88" s="104">
        <f t="shared" si="36"/>
        <v>0</v>
      </c>
      <c r="H88" s="104">
        <f t="shared" si="36"/>
        <v>0</v>
      </c>
      <c r="I88" s="104">
        <f t="shared" si="36"/>
        <v>0</v>
      </c>
      <c r="J88" s="104">
        <f>J89+J90+J91+J92</f>
        <v>157.04</v>
      </c>
      <c r="K88" s="104">
        <f t="shared" ref="K88:N88" si="37">K89+K90+K91+K92</f>
        <v>0</v>
      </c>
      <c r="L88" s="104">
        <f t="shared" si="37"/>
        <v>0</v>
      </c>
      <c r="M88" s="107">
        <f t="shared" si="37"/>
        <v>0</v>
      </c>
      <c r="N88" s="107">
        <f t="shared" si="37"/>
        <v>0</v>
      </c>
      <c r="O88" s="155"/>
    </row>
    <row r="89" spans="1:15" x14ac:dyDescent="0.25">
      <c r="A89" s="155"/>
      <c r="B89" s="163"/>
      <c r="C89" s="105" t="s">
        <v>184</v>
      </c>
      <c r="D89" s="104">
        <f t="shared" si="30"/>
        <v>0</v>
      </c>
      <c r="E89" s="106">
        <v>0</v>
      </c>
      <c r="F89" s="106">
        <v>0</v>
      </c>
      <c r="G89" s="106">
        <v>0</v>
      </c>
      <c r="H89" s="106">
        <v>0</v>
      </c>
      <c r="I89" s="106">
        <v>0</v>
      </c>
      <c r="J89" s="106">
        <v>0</v>
      </c>
      <c r="K89" s="106">
        <v>0</v>
      </c>
      <c r="L89" s="106">
        <v>0</v>
      </c>
      <c r="M89" s="108">
        <v>0</v>
      </c>
      <c r="N89" s="108">
        <v>0</v>
      </c>
      <c r="O89" s="155"/>
    </row>
    <row r="90" spans="1:15" x14ac:dyDescent="0.25">
      <c r="A90" s="155"/>
      <c r="B90" s="163"/>
      <c r="C90" s="105" t="s">
        <v>185</v>
      </c>
      <c r="D90" s="104">
        <f t="shared" si="30"/>
        <v>149.18799999999999</v>
      </c>
      <c r="E90" s="106">
        <v>0</v>
      </c>
      <c r="F90" s="106">
        <v>0</v>
      </c>
      <c r="G90" s="106">
        <v>0</v>
      </c>
      <c r="H90" s="106">
        <v>0</v>
      </c>
      <c r="I90" s="106">
        <v>0</v>
      </c>
      <c r="J90" s="106">
        <v>149.18799999999999</v>
      </c>
      <c r="K90" s="106">
        <v>0</v>
      </c>
      <c r="L90" s="106">
        <v>0</v>
      </c>
      <c r="M90" s="108">
        <v>0</v>
      </c>
      <c r="N90" s="108">
        <v>0</v>
      </c>
      <c r="O90" s="155"/>
    </row>
    <row r="91" spans="1:15" x14ac:dyDescent="0.25">
      <c r="A91" s="155"/>
      <c r="B91" s="163"/>
      <c r="C91" s="105" t="s">
        <v>186</v>
      </c>
      <c r="D91" s="104">
        <f t="shared" si="30"/>
        <v>7.8520000000000003</v>
      </c>
      <c r="E91" s="106">
        <v>0</v>
      </c>
      <c r="F91" s="106">
        <v>0</v>
      </c>
      <c r="G91" s="106">
        <v>0</v>
      </c>
      <c r="H91" s="106">
        <v>0</v>
      </c>
      <c r="I91" s="106">
        <v>0</v>
      </c>
      <c r="J91" s="106">
        <v>7.8520000000000003</v>
      </c>
      <c r="K91" s="106">
        <v>0</v>
      </c>
      <c r="L91" s="106">
        <v>0</v>
      </c>
      <c r="M91" s="108">
        <v>0</v>
      </c>
      <c r="N91" s="108">
        <v>0</v>
      </c>
      <c r="O91" s="155"/>
    </row>
    <row r="92" spans="1:15" x14ac:dyDescent="0.25">
      <c r="A92" s="156"/>
      <c r="B92" s="164"/>
      <c r="C92" s="105" t="s">
        <v>187</v>
      </c>
      <c r="D92" s="104">
        <f t="shared" si="30"/>
        <v>0</v>
      </c>
      <c r="E92" s="106">
        <v>0</v>
      </c>
      <c r="F92" s="106">
        <v>0</v>
      </c>
      <c r="G92" s="106">
        <v>0</v>
      </c>
      <c r="H92" s="106">
        <v>0</v>
      </c>
      <c r="I92" s="106">
        <v>0</v>
      </c>
      <c r="J92" s="106">
        <v>0</v>
      </c>
      <c r="K92" s="106">
        <v>0</v>
      </c>
      <c r="L92" s="106">
        <v>0</v>
      </c>
      <c r="M92" s="108">
        <v>0</v>
      </c>
      <c r="N92" s="108">
        <v>0</v>
      </c>
      <c r="O92" s="155"/>
    </row>
    <row r="93" spans="1:15" x14ac:dyDescent="0.25">
      <c r="A93" s="154" t="s">
        <v>150</v>
      </c>
      <c r="B93" s="162" t="s">
        <v>151</v>
      </c>
      <c r="C93" s="103" t="s">
        <v>113</v>
      </c>
      <c r="D93" s="104">
        <f t="shared" si="30"/>
        <v>0</v>
      </c>
      <c r="E93" s="104">
        <f>E94+E95+E96+E97</f>
        <v>0</v>
      </c>
      <c r="F93" s="104">
        <f t="shared" ref="F93:I93" si="38">F94+F95+F96+F97</f>
        <v>0</v>
      </c>
      <c r="G93" s="104">
        <f t="shared" si="38"/>
        <v>0</v>
      </c>
      <c r="H93" s="104">
        <f t="shared" si="38"/>
        <v>0</v>
      </c>
      <c r="I93" s="104">
        <f t="shared" si="38"/>
        <v>0</v>
      </c>
      <c r="J93" s="104">
        <f>J94+J95+J96+J97</f>
        <v>0</v>
      </c>
      <c r="K93" s="104">
        <f t="shared" ref="K93:N93" si="39">K94+K95+K96+K97</f>
        <v>0</v>
      </c>
      <c r="L93" s="104">
        <f t="shared" si="39"/>
        <v>0</v>
      </c>
      <c r="M93" s="107">
        <f t="shared" si="39"/>
        <v>0</v>
      </c>
      <c r="N93" s="107">
        <f t="shared" si="39"/>
        <v>0</v>
      </c>
      <c r="O93" s="155"/>
    </row>
    <row r="94" spans="1:15" x14ac:dyDescent="0.25">
      <c r="A94" s="155"/>
      <c r="B94" s="163"/>
      <c r="C94" s="105" t="s">
        <v>184</v>
      </c>
      <c r="D94" s="104">
        <f t="shared" si="30"/>
        <v>0</v>
      </c>
      <c r="E94" s="106">
        <v>0</v>
      </c>
      <c r="F94" s="106">
        <v>0</v>
      </c>
      <c r="G94" s="106">
        <v>0</v>
      </c>
      <c r="H94" s="106">
        <v>0</v>
      </c>
      <c r="I94" s="106">
        <v>0</v>
      </c>
      <c r="J94" s="106">
        <v>0</v>
      </c>
      <c r="K94" s="106">
        <v>0</v>
      </c>
      <c r="L94" s="106">
        <v>0</v>
      </c>
      <c r="M94" s="108">
        <v>0</v>
      </c>
      <c r="N94" s="108">
        <v>0</v>
      </c>
      <c r="O94" s="155"/>
    </row>
    <row r="95" spans="1:15" x14ac:dyDescent="0.25">
      <c r="A95" s="155"/>
      <c r="B95" s="163"/>
      <c r="C95" s="105" t="s">
        <v>185</v>
      </c>
      <c r="D95" s="104">
        <f t="shared" si="30"/>
        <v>0</v>
      </c>
      <c r="E95" s="106">
        <v>0</v>
      </c>
      <c r="F95" s="106">
        <v>0</v>
      </c>
      <c r="G95" s="106">
        <v>0</v>
      </c>
      <c r="H95" s="106">
        <v>0</v>
      </c>
      <c r="I95" s="106">
        <v>0</v>
      </c>
      <c r="J95" s="106">
        <v>0</v>
      </c>
      <c r="K95" s="106">
        <v>0</v>
      </c>
      <c r="L95" s="106">
        <v>0</v>
      </c>
      <c r="M95" s="108">
        <v>0</v>
      </c>
      <c r="N95" s="108">
        <v>0</v>
      </c>
      <c r="O95" s="155"/>
    </row>
    <row r="96" spans="1:15" x14ac:dyDescent="0.25">
      <c r="A96" s="155"/>
      <c r="B96" s="163"/>
      <c r="C96" s="105" t="s">
        <v>186</v>
      </c>
      <c r="D96" s="104">
        <f t="shared" si="30"/>
        <v>0</v>
      </c>
      <c r="E96" s="106">
        <v>0</v>
      </c>
      <c r="F96" s="106">
        <v>0</v>
      </c>
      <c r="G96" s="106">
        <v>0</v>
      </c>
      <c r="H96" s="106">
        <v>0</v>
      </c>
      <c r="I96" s="106">
        <v>0</v>
      </c>
      <c r="J96" s="106">
        <v>0</v>
      </c>
      <c r="K96" s="106">
        <v>0</v>
      </c>
      <c r="L96" s="106">
        <v>0</v>
      </c>
      <c r="M96" s="108">
        <v>0</v>
      </c>
      <c r="N96" s="108">
        <v>0</v>
      </c>
      <c r="O96" s="155"/>
    </row>
    <row r="97" spans="1:15" x14ac:dyDescent="0.25">
      <c r="A97" s="156"/>
      <c r="B97" s="164"/>
      <c r="C97" s="105" t="s">
        <v>187</v>
      </c>
      <c r="D97" s="104">
        <f t="shared" si="30"/>
        <v>0</v>
      </c>
      <c r="E97" s="106">
        <v>0</v>
      </c>
      <c r="F97" s="106">
        <v>0</v>
      </c>
      <c r="G97" s="106">
        <v>0</v>
      </c>
      <c r="H97" s="106">
        <v>0</v>
      </c>
      <c r="I97" s="106">
        <v>0</v>
      </c>
      <c r="J97" s="106">
        <v>0</v>
      </c>
      <c r="K97" s="106">
        <v>0</v>
      </c>
      <c r="L97" s="106">
        <v>0</v>
      </c>
      <c r="M97" s="108">
        <v>0</v>
      </c>
      <c r="N97" s="108">
        <v>0</v>
      </c>
      <c r="O97" s="155"/>
    </row>
    <row r="98" spans="1:15" x14ac:dyDescent="0.25">
      <c r="A98" s="154" t="s">
        <v>152</v>
      </c>
      <c r="B98" s="162" t="s">
        <v>153</v>
      </c>
      <c r="C98" s="103" t="s">
        <v>113</v>
      </c>
      <c r="D98" s="104">
        <f t="shared" si="30"/>
        <v>65</v>
      </c>
      <c r="E98" s="104">
        <f>E99+E100+E101+E102</f>
        <v>0</v>
      </c>
      <c r="F98" s="104">
        <f t="shared" ref="F98:I98" si="40">F99+F100+F101+F102</f>
        <v>0</v>
      </c>
      <c r="G98" s="104">
        <f t="shared" si="40"/>
        <v>0</v>
      </c>
      <c r="H98" s="104">
        <f t="shared" si="40"/>
        <v>0</v>
      </c>
      <c r="I98" s="104">
        <f t="shared" si="40"/>
        <v>0</v>
      </c>
      <c r="J98" s="104">
        <f>J99+J100+J101+J102</f>
        <v>65</v>
      </c>
      <c r="K98" s="104">
        <f t="shared" ref="K98:N98" si="41">K99+K100+K101+K102</f>
        <v>0</v>
      </c>
      <c r="L98" s="104">
        <f t="shared" si="41"/>
        <v>0</v>
      </c>
      <c r="M98" s="107">
        <f t="shared" si="41"/>
        <v>0</v>
      </c>
      <c r="N98" s="107">
        <f t="shared" si="41"/>
        <v>0</v>
      </c>
      <c r="O98" s="155"/>
    </row>
    <row r="99" spans="1:15" x14ac:dyDescent="0.25">
      <c r="A99" s="155"/>
      <c r="B99" s="163"/>
      <c r="C99" s="105" t="s">
        <v>184</v>
      </c>
      <c r="D99" s="104">
        <f t="shared" si="30"/>
        <v>0</v>
      </c>
      <c r="E99" s="106">
        <v>0</v>
      </c>
      <c r="F99" s="106">
        <v>0</v>
      </c>
      <c r="G99" s="106">
        <v>0</v>
      </c>
      <c r="H99" s="106">
        <v>0</v>
      </c>
      <c r="I99" s="106">
        <v>0</v>
      </c>
      <c r="J99" s="106">
        <v>0</v>
      </c>
      <c r="K99" s="106">
        <v>0</v>
      </c>
      <c r="L99" s="106">
        <v>0</v>
      </c>
      <c r="M99" s="108">
        <v>0</v>
      </c>
      <c r="N99" s="108">
        <v>0</v>
      </c>
      <c r="O99" s="155"/>
    </row>
    <row r="100" spans="1:15" x14ac:dyDescent="0.25">
      <c r="A100" s="155"/>
      <c r="B100" s="163"/>
      <c r="C100" s="105" t="s">
        <v>185</v>
      </c>
      <c r="D100" s="104">
        <f t="shared" si="30"/>
        <v>61.75</v>
      </c>
      <c r="E100" s="106">
        <v>0</v>
      </c>
      <c r="F100" s="106">
        <v>0</v>
      </c>
      <c r="G100" s="106">
        <v>0</v>
      </c>
      <c r="H100" s="106">
        <v>0</v>
      </c>
      <c r="I100" s="106">
        <v>0</v>
      </c>
      <c r="J100" s="106">
        <v>61.75</v>
      </c>
      <c r="K100" s="106">
        <v>0</v>
      </c>
      <c r="L100" s="106">
        <v>0</v>
      </c>
      <c r="M100" s="108">
        <v>0</v>
      </c>
      <c r="N100" s="108">
        <v>0</v>
      </c>
      <c r="O100" s="155"/>
    </row>
    <row r="101" spans="1:15" x14ac:dyDescent="0.25">
      <c r="A101" s="155"/>
      <c r="B101" s="163"/>
      <c r="C101" s="105" t="s">
        <v>186</v>
      </c>
      <c r="D101" s="104">
        <f t="shared" si="30"/>
        <v>3.25</v>
      </c>
      <c r="E101" s="106">
        <v>0</v>
      </c>
      <c r="F101" s="106">
        <v>0</v>
      </c>
      <c r="G101" s="106">
        <v>0</v>
      </c>
      <c r="H101" s="106">
        <v>0</v>
      </c>
      <c r="I101" s="106">
        <v>0</v>
      </c>
      <c r="J101" s="106">
        <v>3.25</v>
      </c>
      <c r="K101" s="106">
        <v>0</v>
      </c>
      <c r="L101" s="106">
        <v>0</v>
      </c>
      <c r="M101" s="108">
        <v>0</v>
      </c>
      <c r="N101" s="108">
        <v>0</v>
      </c>
      <c r="O101" s="155"/>
    </row>
    <row r="102" spans="1:15" x14ac:dyDescent="0.25">
      <c r="A102" s="156"/>
      <c r="B102" s="164"/>
      <c r="C102" s="105" t="s">
        <v>187</v>
      </c>
      <c r="D102" s="104">
        <f t="shared" si="30"/>
        <v>0</v>
      </c>
      <c r="E102" s="106">
        <v>0</v>
      </c>
      <c r="F102" s="106">
        <v>0</v>
      </c>
      <c r="G102" s="106">
        <v>0</v>
      </c>
      <c r="H102" s="106">
        <v>0</v>
      </c>
      <c r="I102" s="106">
        <v>0</v>
      </c>
      <c r="J102" s="106">
        <v>0</v>
      </c>
      <c r="K102" s="106">
        <v>0</v>
      </c>
      <c r="L102" s="106">
        <v>0</v>
      </c>
      <c r="M102" s="108">
        <v>0</v>
      </c>
      <c r="N102" s="108">
        <v>0</v>
      </c>
      <c r="O102" s="155"/>
    </row>
    <row r="103" spans="1:15" x14ac:dyDescent="0.25">
      <c r="A103" s="154" t="s">
        <v>154</v>
      </c>
      <c r="B103" s="162" t="s">
        <v>155</v>
      </c>
      <c r="C103" s="103" t="s">
        <v>113</v>
      </c>
      <c r="D103" s="104">
        <f t="shared" si="30"/>
        <v>109.17</v>
      </c>
      <c r="E103" s="104">
        <f>E104+E105+E106+E107</f>
        <v>0</v>
      </c>
      <c r="F103" s="104">
        <f t="shared" ref="F103:I103" si="42">F104+F105+F106+F107</f>
        <v>0</v>
      </c>
      <c r="G103" s="104">
        <f t="shared" si="42"/>
        <v>0</v>
      </c>
      <c r="H103" s="104">
        <f t="shared" si="42"/>
        <v>0</v>
      </c>
      <c r="I103" s="104">
        <f t="shared" si="42"/>
        <v>0</v>
      </c>
      <c r="J103" s="104">
        <f>J104+J105+J106+J107</f>
        <v>109.17</v>
      </c>
      <c r="K103" s="104">
        <f t="shared" ref="K103:N103" si="43">K104+K105+K106+K107</f>
        <v>0</v>
      </c>
      <c r="L103" s="104">
        <f t="shared" si="43"/>
        <v>0</v>
      </c>
      <c r="M103" s="107">
        <f t="shared" si="43"/>
        <v>0</v>
      </c>
      <c r="N103" s="107">
        <f t="shared" si="43"/>
        <v>0</v>
      </c>
      <c r="O103" s="155"/>
    </row>
    <row r="104" spans="1:15" x14ac:dyDescent="0.25">
      <c r="A104" s="155"/>
      <c r="B104" s="163"/>
      <c r="C104" s="105" t="s">
        <v>184</v>
      </c>
      <c r="D104" s="104">
        <f t="shared" si="30"/>
        <v>0</v>
      </c>
      <c r="E104" s="106">
        <v>0</v>
      </c>
      <c r="F104" s="106">
        <v>0</v>
      </c>
      <c r="G104" s="106">
        <v>0</v>
      </c>
      <c r="H104" s="106">
        <v>0</v>
      </c>
      <c r="I104" s="106">
        <v>0</v>
      </c>
      <c r="J104" s="106">
        <v>0</v>
      </c>
      <c r="K104" s="106">
        <v>0</v>
      </c>
      <c r="L104" s="106">
        <v>0</v>
      </c>
      <c r="M104" s="108">
        <v>0</v>
      </c>
      <c r="N104" s="108">
        <v>0</v>
      </c>
      <c r="O104" s="155"/>
    </row>
    <row r="105" spans="1:15" x14ac:dyDescent="0.25">
      <c r="A105" s="155"/>
      <c r="B105" s="163"/>
      <c r="C105" s="105" t="s">
        <v>185</v>
      </c>
      <c r="D105" s="104">
        <f t="shared" si="30"/>
        <v>103.7115</v>
      </c>
      <c r="E105" s="106">
        <v>0</v>
      </c>
      <c r="F105" s="106">
        <v>0</v>
      </c>
      <c r="G105" s="106">
        <v>0</v>
      </c>
      <c r="H105" s="106">
        <v>0</v>
      </c>
      <c r="I105" s="106">
        <v>0</v>
      </c>
      <c r="J105" s="106">
        <v>103.7115</v>
      </c>
      <c r="K105" s="106">
        <v>0</v>
      </c>
      <c r="L105" s="106">
        <v>0</v>
      </c>
      <c r="M105" s="108">
        <v>0</v>
      </c>
      <c r="N105" s="108">
        <v>0</v>
      </c>
      <c r="O105" s="155"/>
    </row>
    <row r="106" spans="1:15" x14ac:dyDescent="0.25">
      <c r="A106" s="155"/>
      <c r="B106" s="163"/>
      <c r="C106" s="105" t="s">
        <v>186</v>
      </c>
      <c r="D106" s="104">
        <f t="shared" si="30"/>
        <v>5.4584999999999999</v>
      </c>
      <c r="E106" s="106">
        <v>0</v>
      </c>
      <c r="F106" s="106">
        <v>0</v>
      </c>
      <c r="G106" s="106">
        <v>0</v>
      </c>
      <c r="H106" s="106">
        <v>0</v>
      </c>
      <c r="I106" s="106">
        <v>0</v>
      </c>
      <c r="J106" s="106">
        <v>5.4584999999999999</v>
      </c>
      <c r="K106" s="106">
        <v>0</v>
      </c>
      <c r="L106" s="106">
        <v>0</v>
      </c>
      <c r="M106" s="108">
        <v>0</v>
      </c>
      <c r="N106" s="108">
        <v>0</v>
      </c>
      <c r="O106" s="155"/>
    </row>
    <row r="107" spans="1:15" x14ac:dyDescent="0.25">
      <c r="A107" s="156"/>
      <c r="B107" s="164"/>
      <c r="C107" s="105" t="s">
        <v>187</v>
      </c>
      <c r="D107" s="104">
        <f t="shared" si="30"/>
        <v>0</v>
      </c>
      <c r="E107" s="106">
        <v>0</v>
      </c>
      <c r="F107" s="106">
        <v>0</v>
      </c>
      <c r="G107" s="106">
        <v>0</v>
      </c>
      <c r="H107" s="106">
        <v>0</v>
      </c>
      <c r="I107" s="106">
        <v>0</v>
      </c>
      <c r="J107" s="106">
        <v>0</v>
      </c>
      <c r="K107" s="106">
        <v>0</v>
      </c>
      <c r="L107" s="106">
        <v>0</v>
      </c>
      <c r="M107" s="108">
        <v>0</v>
      </c>
      <c r="N107" s="108">
        <v>0</v>
      </c>
      <c r="O107" s="155"/>
    </row>
    <row r="108" spans="1:15" x14ac:dyDescent="0.25">
      <c r="A108" s="154" t="s">
        <v>156</v>
      </c>
      <c r="B108" s="162" t="s">
        <v>157</v>
      </c>
      <c r="C108" s="103" t="s">
        <v>113</v>
      </c>
      <c r="D108" s="104">
        <f t="shared" si="30"/>
        <v>227.3</v>
      </c>
      <c r="E108" s="104">
        <f>E109+E110+E111+E112</f>
        <v>0</v>
      </c>
      <c r="F108" s="104">
        <f t="shared" ref="F108:I108" si="44">F109+F110+F111+F112</f>
        <v>0</v>
      </c>
      <c r="G108" s="104">
        <f t="shared" si="44"/>
        <v>0</v>
      </c>
      <c r="H108" s="104">
        <f t="shared" si="44"/>
        <v>0</v>
      </c>
      <c r="I108" s="104">
        <f t="shared" si="44"/>
        <v>0</v>
      </c>
      <c r="J108" s="104">
        <f>J109+J110+J111+J112</f>
        <v>227.3</v>
      </c>
      <c r="K108" s="104">
        <f t="shared" ref="K108:N108" si="45">K109+K110+K111+K112</f>
        <v>0</v>
      </c>
      <c r="L108" s="104">
        <f t="shared" si="45"/>
        <v>0</v>
      </c>
      <c r="M108" s="107">
        <f t="shared" si="45"/>
        <v>0</v>
      </c>
      <c r="N108" s="107">
        <f t="shared" si="45"/>
        <v>0</v>
      </c>
      <c r="O108" s="155"/>
    </row>
    <row r="109" spans="1:15" x14ac:dyDescent="0.25">
      <c r="A109" s="155"/>
      <c r="B109" s="163"/>
      <c r="C109" s="105" t="s">
        <v>184</v>
      </c>
      <c r="D109" s="104">
        <f t="shared" si="30"/>
        <v>0</v>
      </c>
      <c r="E109" s="106">
        <v>0</v>
      </c>
      <c r="F109" s="106">
        <v>0</v>
      </c>
      <c r="G109" s="106">
        <v>0</v>
      </c>
      <c r="H109" s="106">
        <v>0</v>
      </c>
      <c r="I109" s="106">
        <v>0</v>
      </c>
      <c r="J109" s="106">
        <v>0</v>
      </c>
      <c r="K109" s="106">
        <v>0</v>
      </c>
      <c r="L109" s="106">
        <v>0</v>
      </c>
      <c r="M109" s="108">
        <v>0</v>
      </c>
      <c r="N109" s="108">
        <v>0</v>
      </c>
      <c r="O109" s="155"/>
    </row>
    <row r="110" spans="1:15" x14ac:dyDescent="0.25">
      <c r="A110" s="155"/>
      <c r="B110" s="163"/>
      <c r="C110" s="105" t="s">
        <v>185</v>
      </c>
      <c r="D110" s="104">
        <f t="shared" si="30"/>
        <v>215.935</v>
      </c>
      <c r="E110" s="106">
        <v>0</v>
      </c>
      <c r="F110" s="106">
        <v>0</v>
      </c>
      <c r="G110" s="106">
        <v>0</v>
      </c>
      <c r="H110" s="106">
        <v>0</v>
      </c>
      <c r="I110" s="106">
        <v>0</v>
      </c>
      <c r="J110" s="106">
        <v>215.935</v>
      </c>
      <c r="K110" s="106">
        <v>0</v>
      </c>
      <c r="L110" s="106">
        <v>0</v>
      </c>
      <c r="M110" s="108">
        <v>0</v>
      </c>
      <c r="N110" s="108">
        <v>0</v>
      </c>
      <c r="O110" s="155"/>
    </row>
    <row r="111" spans="1:15" x14ac:dyDescent="0.25">
      <c r="A111" s="155"/>
      <c r="B111" s="163"/>
      <c r="C111" s="105" t="s">
        <v>186</v>
      </c>
      <c r="D111" s="104">
        <f t="shared" si="30"/>
        <v>11.365</v>
      </c>
      <c r="E111" s="106">
        <v>0</v>
      </c>
      <c r="F111" s="106">
        <v>0</v>
      </c>
      <c r="G111" s="106">
        <v>0</v>
      </c>
      <c r="H111" s="106">
        <v>0</v>
      </c>
      <c r="I111" s="106">
        <v>0</v>
      </c>
      <c r="J111" s="106">
        <v>11.365</v>
      </c>
      <c r="K111" s="106">
        <v>0</v>
      </c>
      <c r="L111" s="106">
        <v>0</v>
      </c>
      <c r="M111" s="108">
        <v>0</v>
      </c>
      <c r="N111" s="108">
        <v>0</v>
      </c>
      <c r="O111" s="155"/>
    </row>
    <row r="112" spans="1:15" x14ac:dyDescent="0.25">
      <c r="A112" s="156"/>
      <c r="B112" s="164"/>
      <c r="C112" s="105" t="s">
        <v>187</v>
      </c>
      <c r="D112" s="104">
        <f t="shared" si="30"/>
        <v>0</v>
      </c>
      <c r="E112" s="106">
        <v>0</v>
      </c>
      <c r="F112" s="106">
        <v>0</v>
      </c>
      <c r="G112" s="106">
        <v>0</v>
      </c>
      <c r="H112" s="106">
        <v>0</v>
      </c>
      <c r="I112" s="106">
        <v>0</v>
      </c>
      <c r="J112" s="106">
        <v>0</v>
      </c>
      <c r="K112" s="106">
        <v>0</v>
      </c>
      <c r="L112" s="106">
        <v>0</v>
      </c>
      <c r="M112" s="108">
        <v>0</v>
      </c>
      <c r="N112" s="108">
        <v>0</v>
      </c>
      <c r="O112" s="155"/>
    </row>
    <row r="113" spans="1:15" x14ac:dyDescent="0.25">
      <c r="A113" s="154" t="s">
        <v>158</v>
      </c>
      <c r="B113" s="162" t="s">
        <v>159</v>
      </c>
      <c r="C113" s="103" t="s">
        <v>113</v>
      </c>
      <c r="D113" s="104">
        <f t="shared" si="30"/>
        <v>1800</v>
      </c>
      <c r="E113" s="104">
        <v>0</v>
      </c>
      <c r="F113" s="104">
        <v>0</v>
      </c>
      <c r="G113" s="104">
        <v>0</v>
      </c>
      <c r="H113" s="104">
        <v>0</v>
      </c>
      <c r="I113" s="104">
        <v>0</v>
      </c>
      <c r="J113" s="104">
        <v>0</v>
      </c>
      <c r="K113" s="104">
        <f>K114+K115+K116</f>
        <v>1800</v>
      </c>
      <c r="L113" s="104">
        <f t="shared" ref="L113:N113" si="46">L114+L115+L116</f>
        <v>0</v>
      </c>
      <c r="M113" s="107">
        <f t="shared" si="46"/>
        <v>0</v>
      </c>
      <c r="N113" s="107">
        <f t="shared" si="46"/>
        <v>0</v>
      </c>
      <c r="O113" s="155"/>
    </row>
    <row r="114" spans="1:15" x14ac:dyDescent="0.25">
      <c r="A114" s="155"/>
      <c r="B114" s="163"/>
      <c r="C114" s="105" t="s">
        <v>184</v>
      </c>
      <c r="D114" s="104">
        <f t="shared" si="30"/>
        <v>0</v>
      </c>
      <c r="E114" s="106">
        <v>0</v>
      </c>
      <c r="F114" s="106">
        <v>0</v>
      </c>
      <c r="G114" s="106">
        <v>0</v>
      </c>
      <c r="H114" s="106">
        <v>0</v>
      </c>
      <c r="I114" s="106">
        <v>0</v>
      </c>
      <c r="J114" s="106">
        <v>0</v>
      </c>
      <c r="K114" s="106">
        <v>0</v>
      </c>
      <c r="L114" s="106">
        <v>0</v>
      </c>
      <c r="M114" s="108">
        <v>0</v>
      </c>
      <c r="N114" s="108">
        <v>0</v>
      </c>
      <c r="O114" s="155"/>
    </row>
    <row r="115" spans="1:15" x14ac:dyDescent="0.25">
      <c r="A115" s="155"/>
      <c r="B115" s="163"/>
      <c r="C115" s="105" t="s">
        <v>185</v>
      </c>
      <c r="D115" s="104">
        <f t="shared" si="30"/>
        <v>1710</v>
      </c>
      <c r="E115" s="106">
        <v>0</v>
      </c>
      <c r="F115" s="106">
        <v>0</v>
      </c>
      <c r="G115" s="106">
        <v>0</v>
      </c>
      <c r="H115" s="106">
        <v>0</v>
      </c>
      <c r="I115" s="106">
        <v>0</v>
      </c>
      <c r="J115" s="106">
        <v>0</v>
      </c>
      <c r="K115" s="106">
        <v>1710</v>
      </c>
      <c r="L115" s="106">
        <v>0</v>
      </c>
      <c r="M115" s="108">
        <v>0</v>
      </c>
      <c r="N115" s="108">
        <v>0</v>
      </c>
      <c r="O115" s="155"/>
    </row>
    <row r="116" spans="1:15" x14ac:dyDescent="0.25">
      <c r="A116" s="155"/>
      <c r="B116" s="163"/>
      <c r="C116" s="105" t="s">
        <v>186</v>
      </c>
      <c r="D116" s="104">
        <f t="shared" si="30"/>
        <v>90</v>
      </c>
      <c r="E116" s="106">
        <v>0</v>
      </c>
      <c r="F116" s="106">
        <v>0</v>
      </c>
      <c r="G116" s="106">
        <v>0</v>
      </c>
      <c r="H116" s="106">
        <v>0</v>
      </c>
      <c r="I116" s="106">
        <v>0</v>
      </c>
      <c r="J116" s="106">
        <v>0</v>
      </c>
      <c r="K116" s="106">
        <v>90</v>
      </c>
      <c r="L116" s="106">
        <v>0</v>
      </c>
      <c r="M116" s="108">
        <v>0</v>
      </c>
      <c r="N116" s="108">
        <v>0</v>
      </c>
      <c r="O116" s="155"/>
    </row>
    <row r="117" spans="1:15" x14ac:dyDescent="0.25">
      <c r="A117" s="156"/>
      <c r="B117" s="164"/>
      <c r="C117" s="105" t="s">
        <v>187</v>
      </c>
      <c r="D117" s="104">
        <f t="shared" si="30"/>
        <v>0</v>
      </c>
      <c r="E117" s="106">
        <v>0</v>
      </c>
      <c r="F117" s="106">
        <v>0</v>
      </c>
      <c r="G117" s="106">
        <v>0</v>
      </c>
      <c r="H117" s="106">
        <v>0</v>
      </c>
      <c r="I117" s="106">
        <v>0</v>
      </c>
      <c r="J117" s="106">
        <v>0</v>
      </c>
      <c r="K117" s="106">
        <v>0</v>
      </c>
      <c r="L117" s="106">
        <v>0</v>
      </c>
      <c r="M117" s="108">
        <v>0</v>
      </c>
      <c r="N117" s="108">
        <v>0</v>
      </c>
      <c r="O117" s="155"/>
    </row>
    <row r="118" spans="1:15" x14ac:dyDescent="0.25">
      <c r="A118" s="154" t="s">
        <v>160</v>
      </c>
      <c r="B118" s="162" t="s">
        <v>161</v>
      </c>
      <c r="C118" s="103" t="s">
        <v>113</v>
      </c>
      <c r="D118" s="104">
        <f t="shared" si="30"/>
        <v>153.35138000000001</v>
      </c>
      <c r="E118" s="104">
        <v>0</v>
      </c>
      <c r="F118" s="104">
        <v>0</v>
      </c>
      <c r="G118" s="104">
        <v>0</v>
      </c>
      <c r="H118" s="104">
        <v>0</v>
      </c>
      <c r="I118" s="104">
        <v>0</v>
      </c>
      <c r="J118" s="104">
        <v>0</v>
      </c>
      <c r="K118" s="104">
        <f>K119+K120+K121</f>
        <v>153.35138000000001</v>
      </c>
      <c r="L118" s="104">
        <f t="shared" ref="L118:N118" si="47">L119+L120+L121</f>
        <v>0</v>
      </c>
      <c r="M118" s="107">
        <f t="shared" si="47"/>
        <v>0</v>
      </c>
      <c r="N118" s="107">
        <f t="shared" si="47"/>
        <v>0</v>
      </c>
      <c r="O118" s="155"/>
    </row>
    <row r="119" spans="1:15" x14ac:dyDescent="0.25">
      <c r="A119" s="155"/>
      <c r="B119" s="163"/>
      <c r="C119" s="105" t="s">
        <v>184</v>
      </c>
      <c r="D119" s="104">
        <f t="shared" si="30"/>
        <v>0</v>
      </c>
      <c r="E119" s="106">
        <v>0</v>
      </c>
      <c r="F119" s="106">
        <v>0</v>
      </c>
      <c r="G119" s="106">
        <v>0</v>
      </c>
      <c r="H119" s="106">
        <v>0</v>
      </c>
      <c r="I119" s="106">
        <v>0</v>
      </c>
      <c r="J119" s="106">
        <v>0</v>
      </c>
      <c r="K119" s="106">
        <v>0</v>
      </c>
      <c r="L119" s="106">
        <v>0</v>
      </c>
      <c r="M119" s="108">
        <v>0</v>
      </c>
      <c r="N119" s="108">
        <v>0</v>
      </c>
      <c r="O119" s="155"/>
    </row>
    <row r="120" spans="1:15" x14ac:dyDescent="0.25">
      <c r="A120" s="155"/>
      <c r="B120" s="163"/>
      <c r="C120" s="105" t="s">
        <v>185</v>
      </c>
      <c r="D120" s="104">
        <f t="shared" si="30"/>
        <v>145.68380999999999</v>
      </c>
      <c r="E120" s="106">
        <v>0</v>
      </c>
      <c r="F120" s="106">
        <v>0</v>
      </c>
      <c r="G120" s="106">
        <v>0</v>
      </c>
      <c r="H120" s="106">
        <v>0</v>
      </c>
      <c r="I120" s="106">
        <v>0</v>
      </c>
      <c r="J120" s="106">
        <v>0</v>
      </c>
      <c r="K120" s="106">
        <v>145.68380999999999</v>
      </c>
      <c r="L120" s="106">
        <v>0</v>
      </c>
      <c r="M120" s="108">
        <v>0</v>
      </c>
      <c r="N120" s="108">
        <v>0</v>
      </c>
      <c r="O120" s="155"/>
    </row>
    <row r="121" spans="1:15" x14ac:dyDescent="0.25">
      <c r="A121" s="155"/>
      <c r="B121" s="163"/>
      <c r="C121" s="105" t="s">
        <v>186</v>
      </c>
      <c r="D121" s="104">
        <f t="shared" si="30"/>
        <v>7.6675700000000004</v>
      </c>
      <c r="E121" s="106">
        <v>0</v>
      </c>
      <c r="F121" s="106">
        <v>0</v>
      </c>
      <c r="G121" s="106">
        <v>0</v>
      </c>
      <c r="H121" s="106">
        <v>0</v>
      </c>
      <c r="I121" s="106">
        <v>0</v>
      </c>
      <c r="J121" s="106">
        <v>0</v>
      </c>
      <c r="K121" s="106">
        <v>7.6675700000000004</v>
      </c>
      <c r="L121" s="106">
        <v>0</v>
      </c>
      <c r="M121" s="108">
        <v>0</v>
      </c>
      <c r="N121" s="108">
        <v>0</v>
      </c>
      <c r="O121" s="155"/>
    </row>
    <row r="122" spans="1:15" x14ac:dyDescent="0.25">
      <c r="A122" s="156"/>
      <c r="B122" s="164"/>
      <c r="C122" s="105" t="s">
        <v>187</v>
      </c>
      <c r="D122" s="104">
        <f t="shared" si="30"/>
        <v>0</v>
      </c>
      <c r="E122" s="106">
        <v>0</v>
      </c>
      <c r="F122" s="106">
        <v>0</v>
      </c>
      <c r="G122" s="106">
        <v>0</v>
      </c>
      <c r="H122" s="106">
        <v>0</v>
      </c>
      <c r="I122" s="106">
        <v>0</v>
      </c>
      <c r="J122" s="106">
        <v>0</v>
      </c>
      <c r="K122" s="106">
        <v>0</v>
      </c>
      <c r="L122" s="106">
        <v>0</v>
      </c>
      <c r="M122" s="108">
        <v>0</v>
      </c>
      <c r="N122" s="108">
        <v>0</v>
      </c>
      <c r="O122" s="155"/>
    </row>
    <row r="123" spans="1:15" x14ac:dyDescent="0.25">
      <c r="A123" s="154" t="s">
        <v>162</v>
      </c>
      <c r="B123" s="162" t="s">
        <v>163</v>
      </c>
      <c r="C123" s="103" t="s">
        <v>113</v>
      </c>
      <c r="D123" s="104">
        <f t="shared" si="30"/>
        <v>0</v>
      </c>
      <c r="E123" s="106">
        <f>SUM(E124:E127)</f>
        <v>0</v>
      </c>
      <c r="F123" s="106">
        <f t="shared" ref="F123:N123" si="48">SUM(F124:F127)</f>
        <v>0</v>
      </c>
      <c r="G123" s="106">
        <f t="shared" si="48"/>
        <v>0</v>
      </c>
      <c r="H123" s="106">
        <f t="shared" si="48"/>
        <v>0</v>
      </c>
      <c r="I123" s="106">
        <f t="shared" si="48"/>
        <v>0</v>
      </c>
      <c r="J123" s="106">
        <f t="shared" si="48"/>
        <v>0</v>
      </c>
      <c r="K123" s="106">
        <f t="shared" si="48"/>
        <v>0</v>
      </c>
      <c r="L123" s="106">
        <f t="shared" si="48"/>
        <v>0</v>
      </c>
      <c r="M123" s="106">
        <f t="shared" si="48"/>
        <v>0</v>
      </c>
      <c r="N123" s="106">
        <f t="shared" si="48"/>
        <v>0</v>
      </c>
      <c r="O123" s="155"/>
    </row>
    <row r="124" spans="1:15" x14ac:dyDescent="0.25">
      <c r="A124" s="155"/>
      <c r="B124" s="163"/>
      <c r="C124" s="105" t="s">
        <v>184</v>
      </c>
      <c r="D124" s="104">
        <f t="shared" si="30"/>
        <v>0</v>
      </c>
      <c r="E124" s="106">
        <v>0</v>
      </c>
      <c r="F124" s="106">
        <v>0</v>
      </c>
      <c r="G124" s="106">
        <v>0</v>
      </c>
      <c r="H124" s="106">
        <v>0</v>
      </c>
      <c r="I124" s="106">
        <v>0</v>
      </c>
      <c r="J124" s="106">
        <v>0</v>
      </c>
      <c r="K124" s="106">
        <v>0</v>
      </c>
      <c r="L124" s="106">
        <v>0</v>
      </c>
      <c r="M124" s="108">
        <v>0</v>
      </c>
      <c r="N124" s="108">
        <v>0</v>
      </c>
      <c r="O124" s="155"/>
    </row>
    <row r="125" spans="1:15" x14ac:dyDescent="0.25">
      <c r="A125" s="155"/>
      <c r="B125" s="163"/>
      <c r="C125" s="105" t="s">
        <v>185</v>
      </c>
      <c r="D125" s="104">
        <f t="shared" si="30"/>
        <v>0</v>
      </c>
      <c r="E125" s="106">
        <v>0</v>
      </c>
      <c r="F125" s="106">
        <v>0</v>
      </c>
      <c r="G125" s="106">
        <v>0</v>
      </c>
      <c r="H125" s="106">
        <v>0</v>
      </c>
      <c r="I125" s="106">
        <v>0</v>
      </c>
      <c r="J125" s="106">
        <v>0</v>
      </c>
      <c r="K125" s="106">
        <v>0</v>
      </c>
      <c r="L125" s="106">
        <v>0</v>
      </c>
      <c r="M125" s="108">
        <v>0</v>
      </c>
      <c r="N125" s="108">
        <v>0</v>
      </c>
      <c r="O125" s="155"/>
    </row>
    <row r="126" spans="1:15" x14ac:dyDescent="0.25">
      <c r="A126" s="155"/>
      <c r="B126" s="163"/>
      <c r="C126" s="105" t="s">
        <v>186</v>
      </c>
      <c r="D126" s="104">
        <f t="shared" si="30"/>
        <v>0</v>
      </c>
      <c r="E126" s="106">
        <v>0</v>
      </c>
      <c r="F126" s="106">
        <v>0</v>
      </c>
      <c r="G126" s="106">
        <v>0</v>
      </c>
      <c r="H126" s="106">
        <v>0</v>
      </c>
      <c r="I126" s="106">
        <v>0</v>
      </c>
      <c r="J126" s="106">
        <v>0</v>
      </c>
      <c r="K126" s="106">
        <v>0</v>
      </c>
      <c r="L126" s="106">
        <v>0</v>
      </c>
      <c r="M126" s="108">
        <v>0</v>
      </c>
      <c r="N126" s="108">
        <v>0</v>
      </c>
      <c r="O126" s="155"/>
    </row>
    <row r="127" spans="1:15" x14ac:dyDescent="0.25">
      <c r="A127" s="156"/>
      <c r="B127" s="164"/>
      <c r="C127" s="105" t="s">
        <v>187</v>
      </c>
      <c r="D127" s="104">
        <f t="shared" si="30"/>
        <v>0</v>
      </c>
      <c r="E127" s="106">
        <v>0</v>
      </c>
      <c r="F127" s="106">
        <v>0</v>
      </c>
      <c r="G127" s="106">
        <v>0</v>
      </c>
      <c r="H127" s="106">
        <v>0</v>
      </c>
      <c r="I127" s="106">
        <v>0</v>
      </c>
      <c r="J127" s="106">
        <v>0</v>
      </c>
      <c r="K127" s="106">
        <v>0</v>
      </c>
      <c r="L127" s="106">
        <v>0</v>
      </c>
      <c r="M127" s="108">
        <v>0</v>
      </c>
      <c r="N127" s="108">
        <v>0</v>
      </c>
      <c r="O127" s="155"/>
    </row>
    <row r="128" spans="1:15" x14ac:dyDescent="0.25">
      <c r="A128" s="154" t="s">
        <v>86</v>
      </c>
      <c r="B128" s="162" t="s">
        <v>87</v>
      </c>
      <c r="C128" s="103" t="s">
        <v>113</v>
      </c>
      <c r="D128" s="104">
        <f t="shared" si="30"/>
        <v>2308.89453</v>
      </c>
      <c r="E128" s="106">
        <f>SUM(E129:E132)</f>
        <v>0</v>
      </c>
      <c r="F128" s="106">
        <f t="shared" ref="F128:N128" si="49">SUM(F129:F132)</f>
        <v>0</v>
      </c>
      <c r="G128" s="106">
        <f t="shared" si="49"/>
        <v>0</v>
      </c>
      <c r="H128" s="106">
        <f t="shared" si="49"/>
        <v>0</v>
      </c>
      <c r="I128" s="106">
        <f t="shared" si="49"/>
        <v>0</v>
      </c>
      <c r="J128" s="106">
        <f t="shared" si="49"/>
        <v>0</v>
      </c>
      <c r="K128" s="106">
        <f t="shared" si="49"/>
        <v>0</v>
      </c>
      <c r="L128" s="104">
        <f t="shared" si="49"/>
        <v>2308.89453</v>
      </c>
      <c r="M128" s="106">
        <f t="shared" si="49"/>
        <v>0</v>
      </c>
      <c r="N128" s="106">
        <f t="shared" si="49"/>
        <v>0</v>
      </c>
      <c r="O128" s="155"/>
    </row>
    <row r="129" spans="1:15" x14ac:dyDescent="0.25">
      <c r="A129" s="155"/>
      <c r="B129" s="163"/>
      <c r="C129" s="105" t="s">
        <v>184</v>
      </c>
      <c r="D129" s="104">
        <f t="shared" si="30"/>
        <v>0</v>
      </c>
      <c r="E129" s="106">
        <v>0</v>
      </c>
      <c r="F129" s="106">
        <v>0</v>
      </c>
      <c r="G129" s="106">
        <v>0</v>
      </c>
      <c r="H129" s="106">
        <v>0</v>
      </c>
      <c r="I129" s="106">
        <v>0</v>
      </c>
      <c r="J129" s="106">
        <v>0</v>
      </c>
      <c r="K129" s="106">
        <v>0</v>
      </c>
      <c r="L129" s="106">
        <v>0</v>
      </c>
      <c r="M129" s="108">
        <v>0</v>
      </c>
      <c r="N129" s="108">
        <v>0</v>
      </c>
      <c r="O129" s="155"/>
    </row>
    <row r="130" spans="1:15" x14ac:dyDescent="0.25">
      <c r="A130" s="155"/>
      <c r="B130" s="163"/>
      <c r="C130" s="105" t="s">
        <v>185</v>
      </c>
      <c r="D130" s="104">
        <f t="shared" si="30"/>
        <v>2193.4497999999999</v>
      </c>
      <c r="E130" s="106">
        <v>0</v>
      </c>
      <c r="F130" s="106">
        <v>0</v>
      </c>
      <c r="G130" s="106">
        <v>0</v>
      </c>
      <c r="H130" s="106">
        <v>0</v>
      </c>
      <c r="I130" s="106">
        <v>0</v>
      </c>
      <c r="J130" s="106">
        <v>0</v>
      </c>
      <c r="K130" s="106">
        <v>0</v>
      </c>
      <c r="L130" s="106">
        <v>2193.4497999999999</v>
      </c>
      <c r="M130" s="108">
        <v>0</v>
      </c>
      <c r="N130" s="108">
        <v>0</v>
      </c>
      <c r="O130" s="155"/>
    </row>
    <row r="131" spans="1:15" x14ac:dyDescent="0.25">
      <c r="A131" s="155"/>
      <c r="B131" s="163"/>
      <c r="C131" s="105" t="s">
        <v>186</v>
      </c>
      <c r="D131" s="104">
        <f t="shared" si="30"/>
        <v>115.44473000000001</v>
      </c>
      <c r="E131" s="106">
        <v>0</v>
      </c>
      <c r="F131" s="106">
        <v>0</v>
      </c>
      <c r="G131" s="106">
        <v>0</v>
      </c>
      <c r="H131" s="106">
        <v>0</v>
      </c>
      <c r="I131" s="106">
        <v>0</v>
      </c>
      <c r="J131" s="106">
        <v>0</v>
      </c>
      <c r="K131" s="106">
        <v>0</v>
      </c>
      <c r="L131" s="106">
        <v>115.44473000000001</v>
      </c>
      <c r="M131" s="108">
        <v>0</v>
      </c>
      <c r="N131" s="108">
        <v>0</v>
      </c>
      <c r="O131" s="155"/>
    </row>
    <row r="132" spans="1:15" x14ac:dyDescent="0.25">
      <c r="A132" s="156"/>
      <c r="B132" s="164"/>
      <c r="C132" s="105" t="s">
        <v>187</v>
      </c>
      <c r="D132" s="104">
        <f t="shared" si="30"/>
        <v>0</v>
      </c>
      <c r="E132" s="106">
        <v>0</v>
      </c>
      <c r="F132" s="106">
        <v>0</v>
      </c>
      <c r="G132" s="106">
        <v>0</v>
      </c>
      <c r="H132" s="106">
        <v>0</v>
      </c>
      <c r="I132" s="106">
        <v>0</v>
      </c>
      <c r="J132" s="106">
        <v>0</v>
      </c>
      <c r="K132" s="106">
        <v>0</v>
      </c>
      <c r="L132" s="106">
        <v>0</v>
      </c>
      <c r="M132" s="108">
        <v>0</v>
      </c>
      <c r="N132" s="108">
        <v>0</v>
      </c>
      <c r="O132" s="155"/>
    </row>
    <row r="133" spans="1:15" x14ac:dyDescent="0.25">
      <c r="A133" s="154" t="s">
        <v>167</v>
      </c>
      <c r="B133" s="162" t="s">
        <v>168</v>
      </c>
      <c r="C133" s="103" t="s">
        <v>113</v>
      </c>
      <c r="D133" s="104">
        <f t="shared" si="30"/>
        <v>1491.94</v>
      </c>
      <c r="E133" s="104">
        <f t="shared" ref="E133:N133" si="50">E134+E135+E136+E137</f>
        <v>0</v>
      </c>
      <c r="F133" s="104">
        <f t="shared" si="50"/>
        <v>0</v>
      </c>
      <c r="G133" s="104">
        <f t="shared" si="50"/>
        <v>0</v>
      </c>
      <c r="H133" s="104">
        <f t="shared" si="50"/>
        <v>0</v>
      </c>
      <c r="I133" s="104">
        <f t="shared" si="50"/>
        <v>0</v>
      </c>
      <c r="J133" s="104">
        <f t="shared" si="50"/>
        <v>0</v>
      </c>
      <c r="K133" s="104">
        <f t="shared" si="50"/>
        <v>0</v>
      </c>
      <c r="L133" s="104">
        <f t="shared" si="50"/>
        <v>0</v>
      </c>
      <c r="M133" s="104">
        <f t="shared" si="50"/>
        <v>0</v>
      </c>
      <c r="N133" s="104">
        <f t="shared" si="50"/>
        <v>1491.94</v>
      </c>
      <c r="O133" s="155"/>
    </row>
    <row r="134" spans="1:15" x14ac:dyDescent="0.25">
      <c r="A134" s="155"/>
      <c r="B134" s="163"/>
      <c r="C134" s="105" t="s">
        <v>184</v>
      </c>
      <c r="D134" s="104">
        <f t="shared" si="30"/>
        <v>0</v>
      </c>
      <c r="E134" s="106">
        <v>0</v>
      </c>
      <c r="F134" s="106">
        <v>0</v>
      </c>
      <c r="G134" s="106">
        <v>0</v>
      </c>
      <c r="H134" s="106">
        <v>0</v>
      </c>
      <c r="I134" s="106">
        <v>0</v>
      </c>
      <c r="J134" s="106">
        <v>0</v>
      </c>
      <c r="K134" s="106">
        <v>0</v>
      </c>
      <c r="L134" s="106">
        <v>0</v>
      </c>
      <c r="M134" s="108">
        <v>0</v>
      </c>
      <c r="N134" s="108">
        <v>0</v>
      </c>
      <c r="O134" s="155"/>
    </row>
    <row r="135" spans="1:15" x14ac:dyDescent="0.25">
      <c r="A135" s="155"/>
      <c r="B135" s="163"/>
      <c r="C135" s="105" t="s">
        <v>185</v>
      </c>
      <c r="D135" s="104">
        <f t="shared" si="30"/>
        <v>0</v>
      </c>
      <c r="E135" s="106">
        <v>0</v>
      </c>
      <c r="F135" s="106">
        <v>0</v>
      </c>
      <c r="G135" s="106">
        <v>0</v>
      </c>
      <c r="H135" s="106">
        <v>0</v>
      </c>
      <c r="I135" s="106">
        <v>0</v>
      </c>
      <c r="J135" s="106">
        <v>0</v>
      </c>
      <c r="K135" s="106">
        <v>0</v>
      </c>
      <c r="L135" s="106">
        <v>0</v>
      </c>
      <c r="M135" s="108">
        <v>0</v>
      </c>
      <c r="N135" s="108">
        <v>0</v>
      </c>
      <c r="O135" s="155"/>
    </row>
    <row r="136" spans="1:15" x14ac:dyDescent="0.25">
      <c r="A136" s="155"/>
      <c r="B136" s="163"/>
      <c r="C136" s="105" t="s">
        <v>186</v>
      </c>
      <c r="D136" s="104">
        <f t="shared" si="30"/>
        <v>1491.94</v>
      </c>
      <c r="E136" s="106">
        <v>0</v>
      </c>
      <c r="F136" s="106">
        <v>0</v>
      </c>
      <c r="G136" s="106">
        <v>0</v>
      </c>
      <c r="H136" s="106">
        <v>0</v>
      </c>
      <c r="I136" s="106">
        <v>0</v>
      </c>
      <c r="J136" s="106">
        <v>0</v>
      </c>
      <c r="K136" s="106">
        <v>0</v>
      </c>
      <c r="L136" s="106">
        <v>0</v>
      </c>
      <c r="M136" s="108">
        <v>0</v>
      </c>
      <c r="N136" s="108">
        <v>1491.94</v>
      </c>
      <c r="O136" s="155"/>
    </row>
    <row r="137" spans="1:15" x14ac:dyDescent="0.25">
      <c r="A137" s="156"/>
      <c r="B137" s="164"/>
      <c r="C137" s="105" t="s">
        <v>187</v>
      </c>
      <c r="D137" s="104">
        <f t="shared" ref="D137:D157" si="51">SUM(E137:N137)</f>
        <v>0</v>
      </c>
      <c r="E137" s="106">
        <v>0</v>
      </c>
      <c r="F137" s="106">
        <v>0</v>
      </c>
      <c r="G137" s="106">
        <v>0</v>
      </c>
      <c r="H137" s="106">
        <v>0</v>
      </c>
      <c r="I137" s="106">
        <v>0</v>
      </c>
      <c r="J137" s="106">
        <v>0</v>
      </c>
      <c r="K137" s="106">
        <v>0</v>
      </c>
      <c r="L137" s="106">
        <v>0</v>
      </c>
      <c r="M137" s="108">
        <v>0</v>
      </c>
      <c r="N137" s="108">
        <v>0</v>
      </c>
      <c r="O137" s="155"/>
    </row>
    <row r="138" spans="1:15" x14ac:dyDescent="0.25">
      <c r="A138" s="152" t="s">
        <v>77</v>
      </c>
      <c r="B138" s="153" t="s">
        <v>170</v>
      </c>
      <c r="C138" s="103" t="s">
        <v>113</v>
      </c>
      <c r="D138" s="104">
        <f t="shared" si="51"/>
        <v>530.46256000000005</v>
      </c>
      <c r="E138" s="104">
        <f>E139+E140+E141+E142</f>
        <v>130</v>
      </c>
      <c r="F138" s="104">
        <f t="shared" ref="F138:J138" si="52">F139+F140+F141+F142</f>
        <v>75</v>
      </c>
      <c r="G138" s="104">
        <f t="shared" si="52"/>
        <v>50</v>
      </c>
      <c r="H138" s="104">
        <f t="shared" si="52"/>
        <v>5</v>
      </c>
      <c r="I138" s="104">
        <f t="shared" si="52"/>
        <v>124</v>
      </c>
      <c r="J138" s="104">
        <f t="shared" si="52"/>
        <v>37.477879999999999</v>
      </c>
      <c r="K138" s="104">
        <f>K139+K140+K141+K142</f>
        <v>0</v>
      </c>
      <c r="L138" s="104">
        <f>L139+L140+L141+L142</f>
        <v>100</v>
      </c>
      <c r="M138" s="104">
        <f t="shared" ref="M138:N138" si="53">M139+M140+M141+M142</f>
        <v>8.9846799999999973</v>
      </c>
      <c r="N138" s="104">
        <f t="shared" si="53"/>
        <v>0</v>
      </c>
      <c r="O138" s="155"/>
    </row>
    <row r="139" spans="1:15" x14ac:dyDescent="0.25">
      <c r="A139" s="152"/>
      <c r="B139" s="153"/>
      <c r="C139" s="105" t="s">
        <v>184</v>
      </c>
      <c r="D139" s="104">
        <f t="shared" si="51"/>
        <v>0</v>
      </c>
      <c r="E139" s="106">
        <f>E144</f>
        <v>0</v>
      </c>
      <c r="F139" s="106">
        <f t="shared" ref="F139:N142" si="54">F144</f>
        <v>0</v>
      </c>
      <c r="G139" s="106">
        <f t="shared" si="54"/>
        <v>0</v>
      </c>
      <c r="H139" s="106">
        <f t="shared" si="54"/>
        <v>0</v>
      </c>
      <c r="I139" s="106">
        <f t="shared" si="54"/>
        <v>0</v>
      </c>
      <c r="J139" s="106">
        <f t="shared" si="54"/>
        <v>0</v>
      </c>
      <c r="K139" s="106">
        <f t="shared" si="54"/>
        <v>0</v>
      </c>
      <c r="L139" s="106">
        <f t="shared" si="54"/>
        <v>0</v>
      </c>
      <c r="M139" s="108">
        <f t="shared" si="54"/>
        <v>0</v>
      </c>
      <c r="N139" s="108">
        <f t="shared" si="54"/>
        <v>0</v>
      </c>
      <c r="O139" s="155"/>
    </row>
    <row r="140" spans="1:15" x14ac:dyDescent="0.25">
      <c r="A140" s="152"/>
      <c r="B140" s="153"/>
      <c r="C140" s="105" t="s">
        <v>185</v>
      </c>
      <c r="D140" s="104">
        <f t="shared" si="51"/>
        <v>0</v>
      </c>
      <c r="E140" s="106">
        <f>E145</f>
        <v>0</v>
      </c>
      <c r="F140" s="106">
        <f t="shared" si="54"/>
        <v>0</v>
      </c>
      <c r="G140" s="106">
        <f t="shared" si="54"/>
        <v>0</v>
      </c>
      <c r="H140" s="106">
        <f t="shared" si="54"/>
        <v>0</v>
      </c>
      <c r="I140" s="106">
        <f t="shared" si="54"/>
        <v>0</v>
      </c>
      <c r="J140" s="106">
        <f t="shared" si="54"/>
        <v>0</v>
      </c>
      <c r="K140" s="106">
        <f t="shared" si="54"/>
        <v>0</v>
      </c>
      <c r="L140" s="106">
        <f t="shared" si="54"/>
        <v>0</v>
      </c>
      <c r="M140" s="108">
        <f t="shared" si="54"/>
        <v>0</v>
      </c>
      <c r="N140" s="108">
        <f t="shared" si="54"/>
        <v>0</v>
      </c>
      <c r="O140" s="155"/>
    </row>
    <row r="141" spans="1:15" x14ac:dyDescent="0.25">
      <c r="A141" s="152"/>
      <c r="B141" s="153"/>
      <c r="C141" s="105" t="s">
        <v>186</v>
      </c>
      <c r="D141" s="104">
        <f t="shared" si="51"/>
        <v>530.46256000000005</v>
      </c>
      <c r="E141" s="106">
        <f>E146</f>
        <v>130</v>
      </c>
      <c r="F141" s="106">
        <f t="shared" si="54"/>
        <v>75</v>
      </c>
      <c r="G141" s="106">
        <f t="shared" si="54"/>
        <v>50</v>
      </c>
      <c r="H141" s="106">
        <f t="shared" si="54"/>
        <v>5</v>
      </c>
      <c r="I141" s="106">
        <f t="shared" si="54"/>
        <v>124</v>
      </c>
      <c r="J141" s="106">
        <f t="shared" si="54"/>
        <v>37.477879999999999</v>
      </c>
      <c r="K141" s="106">
        <f>K146</f>
        <v>0</v>
      </c>
      <c r="L141" s="106">
        <f t="shared" si="54"/>
        <v>100</v>
      </c>
      <c r="M141" s="106">
        <f t="shared" si="54"/>
        <v>8.9846799999999973</v>
      </c>
      <c r="N141" s="106">
        <f t="shared" si="54"/>
        <v>0</v>
      </c>
      <c r="O141" s="155"/>
    </row>
    <row r="142" spans="1:15" x14ac:dyDescent="0.25">
      <c r="A142" s="152"/>
      <c r="B142" s="153"/>
      <c r="C142" s="105" t="s">
        <v>187</v>
      </c>
      <c r="D142" s="104">
        <f t="shared" si="51"/>
        <v>0</v>
      </c>
      <c r="E142" s="106">
        <f>E147</f>
        <v>0</v>
      </c>
      <c r="F142" s="106">
        <f t="shared" si="54"/>
        <v>0</v>
      </c>
      <c r="G142" s="106">
        <f t="shared" si="54"/>
        <v>0</v>
      </c>
      <c r="H142" s="106">
        <f t="shared" si="54"/>
        <v>0</v>
      </c>
      <c r="I142" s="106">
        <f t="shared" si="54"/>
        <v>0</v>
      </c>
      <c r="J142" s="106">
        <f t="shared" si="54"/>
        <v>0</v>
      </c>
      <c r="K142" s="106">
        <f t="shared" si="54"/>
        <v>0</v>
      </c>
      <c r="L142" s="106">
        <f t="shared" si="54"/>
        <v>0</v>
      </c>
      <c r="M142" s="108">
        <f t="shared" si="54"/>
        <v>0</v>
      </c>
      <c r="N142" s="108">
        <f t="shared" si="54"/>
        <v>0</v>
      </c>
      <c r="O142" s="155"/>
    </row>
    <row r="143" spans="1:15" x14ac:dyDescent="0.25">
      <c r="A143" s="150" t="s">
        <v>79</v>
      </c>
      <c r="B143" s="151" t="s">
        <v>80</v>
      </c>
      <c r="C143" s="103" t="s">
        <v>113</v>
      </c>
      <c r="D143" s="104">
        <f t="shared" si="51"/>
        <v>530.46256000000005</v>
      </c>
      <c r="E143" s="104">
        <f t="shared" ref="E143:J143" si="55">E144+E145+E146+E147</f>
        <v>130</v>
      </c>
      <c r="F143" s="104">
        <f t="shared" si="55"/>
        <v>75</v>
      </c>
      <c r="G143" s="104">
        <f t="shared" si="55"/>
        <v>50</v>
      </c>
      <c r="H143" s="104">
        <f t="shared" si="55"/>
        <v>5</v>
      </c>
      <c r="I143" s="104">
        <f t="shared" si="55"/>
        <v>124</v>
      </c>
      <c r="J143" s="104">
        <f t="shared" si="55"/>
        <v>37.477879999999999</v>
      </c>
      <c r="K143" s="104">
        <f>SUM(K144:K147)</f>
        <v>0</v>
      </c>
      <c r="L143" s="104">
        <f t="shared" ref="L143:N143" si="56">SUM(L144:L147)</f>
        <v>100</v>
      </c>
      <c r="M143" s="107">
        <f t="shared" si="56"/>
        <v>8.9846799999999973</v>
      </c>
      <c r="N143" s="107">
        <f t="shared" si="56"/>
        <v>0</v>
      </c>
      <c r="O143" s="155"/>
    </row>
    <row r="144" spans="1:15" x14ac:dyDescent="0.25">
      <c r="A144" s="150"/>
      <c r="B144" s="151"/>
      <c r="C144" s="105" t="s">
        <v>184</v>
      </c>
      <c r="D144" s="104">
        <f t="shared" si="51"/>
        <v>0</v>
      </c>
      <c r="E144" s="106">
        <v>0</v>
      </c>
      <c r="F144" s="106">
        <v>0</v>
      </c>
      <c r="G144" s="106">
        <v>0</v>
      </c>
      <c r="H144" s="106">
        <v>0</v>
      </c>
      <c r="I144" s="106">
        <v>0</v>
      </c>
      <c r="J144" s="106">
        <v>0</v>
      </c>
      <c r="K144" s="106">
        <v>0</v>
      </c>
      <c r="L144" s="106">
        <v>0</v>
      </c>
      <c r="M144" s="108">
        <v>0</v>
      </c>
      <c r="N144" s="108">
        <v>0</v>
      </c>
      <c r="O144" s="155"/>
    </row>
    <row r="145" spans="1:15" x14ac:dyDescent="0.25">
      <c r="A145" s="150"/>
      <c r="B145" s="151"/>
      <c r="C145" s="105" t="s">
        <v>185</v>
      </c>
      <c r="D145" s="104">
        <f t="shared" si="51"/>
        <v>0</v>
      </c>
      <c r="E145" s="106">
        <v>0</v>
      </c>
      <c r="F145" s="106">
        <v>0</v>
      </c>
      <c r="G145" s="106">
        <v>0</v>
      </c>
      <c r="H145" s="106">
        <v>0</v>
      </c>
      <c r="I145" s="106">
        <v>0</v>
      </c>
      <c r="J145" s="106">
        <v>0</v>
      </c>
      <c r="K145" s="106">
        <v>0</v>
      </c>
      <c r="L145" s="106">
        <v>0</v>
      </c>
      <c r="M145" s="108">
        <v>0</v>
      </c>
      <c r="N145" s="108">
        <v>0</v>
      </c>
      <c r="O145" s="155"/>
    </row>
    <row r="146" spans="1:15" x14ac:dyDescent="0.25">
      <c r="A146" s="150"/>
      <c r="B146" s="151"/>
      <c r="C146" s="105" t="s">
        <v>186</v>
      </c>
      <c r="D146" s="104">
        <f t="shared" si="51"/>
        <v>530.46256000000005</v>
      </c>
      <c r="E146" s="106">
        <v>130</v>
      </c>
      <c r="F146" s="106">
        <v>75</v>
      </c>
      <c r="G146" s="106">
        <v>50</v>
      </c>
      <c r="H146" s="106">
        <v>5</v>
      </c>
      <c r="I146" s="106">
        <v>124</v>
      </c>
      <c r="J146" s="106">
        <v>37.477879999999999</v>
      </c>
      <c r="K146" s="106">
        <f>94.64116-7.66757-14.95575-40.26282-31.75502</f>
        <v>0</v>
      </c>
      <c r="L146" s="106">
        <v>100</v>
      </c>
      <c r="M146" s="108">
        <f>100-13.093-1.01532-76.907</f>
        <v>8.9846799999999973</v>
      </c>
      <c r="N146" s="106">
        <v>0</v>
      </c>
      <c r="O146" s="155"/>
    </row>
    <row r="147" spans="1:15" x14ac:dyDescent="0.25">
      <c r="A147" s="150"/>
      <c r="B147" s="151"/>
      <c r="C147" s="105" t="s">
        <v>187</v>
      </c>
      <c r="D147" s="104">
        <f t="shared" si="51"/>
        <v>0</v>
      </c>
      <c r="E147" s="106">
        <v>0</v>
      </c>
      <c r="F147" s="106">
        <v>0</v>
      </c>
      <c r="G147" s="106">
        <v>0</v>
      </c>
      <c r="H147" s="106">
        <v>0</v>
      </c>
      <c r="I147" s="106">
        <v>0</v>
      </c>
      <c r="J147" s="106">
        <v>0</v>
      </c>
      <c r="K147" s="106">
        <v>0</v>
      </c>
      <c r="L147" s="106">
        <v>0</v>
      </c>
      <c r="M147" s="108">
        <v>0</v>
      </c>
      <c r="N147" s="108">
        <v>0</v>
      </c>
      <c r="O147" s="155"/>
    </row>
    <row r="148" spans="1:15" x14ac:dyDescent="0.25">
      <c r="A148" s="168">
        <v>43525</v>
      </c>
      <c r="B148" s="171" t="s">
        <v>59</v>
      </c>
      <c r="C148" s="103" t="s">
        <v>113</v>
      </c>
      <c r="D148" s="104">
        <f t="shared" si="51"/>
        <v>6628.3881000000001</v>
      </c>
      <c r="E148" s="104">
        <f t="shared" ref="E148:I148" si="57">E149+E150+E151+E152</f>
        <v>0</v>
      </c>
      <c r="F148" s="104">
        <f t="shared" si="57"/>
        <v>0</v>
      </c>
      <c r="G148" s="104">
        <f t="shared" si="57"/>
        <v>0</v>
      </c>
      <c r="H148" s="104">
        <f t="shared" si="57"/>
        <v>0</v>
      </c>
      <c r="I148" s="104">
        <f t="shared" si="57"/>
        <v>0</v>
      </c>
      <c r="J148" s="104">
        <f>J149+J150+J151+J152</f>
        <v>6628.3881000000001</v>
      </c>
      <c r="K148" s="104">
        <v>0</v>
      </c>
      <c r="L148" s="104">
        <v>0</v>
      </c>
      <c r="M148" s="107">
        <f t="shared" ref="M148:N148" si="58">M149+M150+M151+M152</f>
        <v>0</v>
      </c>
      <c r="N148" s="107">
        <f t="shared" si="58"/>
        <v>0</v>
      </c>
      <c r="O148" s="155"/>
    </row>
    <row r="149" spans="1:15" x14ac:dyDescent="0.25">
      <c r="A149" s="169"/>
      <c r="B149" s="172"/>
      <c r="C149" s="105" t="s">
        <v>184</v>
      </c>
      <c r="D149" s="104">
        <f t="shared" si="51"/>
        <v>0</v>
      </c>
      <c r="E149" s="106">
        <v>0</v>
      </c>
      <c r="F149" s="106">
        <v>0</v>
      </c>
      <c r="G149" s="106">
        <v>0</v>
      </c>
      <c r="H149" s="106">
        <v>0</v>
      </c>
      <c r="I149" s="106">
        <v>0</v>
      </c>
      <c r="J149" s="106">
        <v>0</v>
      </c>
      <c r="K149" s="106">
        <v>0</v>
      </c>
      <c r="L149" s="106">
        <v>0</v>
      </c>
      <c r="M149" s="108">
        <v>0</v>
      </c>
      <c r="N149" s="108">
        <v>0</v>
      </c>
      <c r="O149" s="155"/>
    </row>
    <row r="150" spans="1:15" x14ac:dyDescent="0.25">
      <c r="A150" s="169"/>
      <c r="B150" s="172"/>
      <c r="C150" s="105" t="s">
        <v>185</v>
      </c>
      <c r="D150" s="104">
        <f t="shared" si="51"/>
        <v>6296.9686899999997</v>
      </c>
      <c r="E150" s="106">
        <v>0</v>
      </c>
      <c r="F150" s="106">
        <v>0</v>
      </c>
      <c r="G150" s="106">
        <v>0</v>
      </c>
      <c r="H150" s="106">
        <v>0</v>
      </c>
      <c r="I150" s="106">
        <v>0</v>
      </c>
      <c r="J150" s="106">
        <v>6296.9686899999997</v>
      </c>
      <c r="K150" s="106">
        <v>0</v>
      </c>
      <c r="L150" s="106">
        <v>0</v>
      </c>
      <c r="M150" s="108">
        <v>0</v>
      </c>
      <c r="N150" s="108">
        <v>0</v>
      </c>
      <c r="O150" s="155"/>
    </row>
    <row r="151" spans="1:15" x14ac:dyDescent="0.25">
      <c r="A151" s="169"/>
      <c r="B151" s="172"/>
      <c r="C151" s="105" t="s">
        <v>186</v>
      </c>
      <c r="D151" s="104">
        <f t="shared" si="51"/>
        <v>331.41941000000003</v>
      </c>
      <c r="E151" s="106">
        <v>0</v>
      </c>
      <c r="F151" s="106">
        <v>0</v>
      </c>
      <c r="G151" s="106">
        <v>0</v>
      </c>
      <c r="H151" s="106">
        <v>0</v>
      </c>
      <c r="I151" s="106">
        <v>0</v>
      </c>
      <c r="J151" s="106">
        <v>331.41941000000003</v>
      </c>
      <c r="K151" s="106">
        <v>0</v>
      </c>
      <c r="L151" s="106">
        <v>0</v>
      </c>
      <c r="M151" s="108">
        <v>0</v>
      </c>
      <c r="N151" s="108">
        <v>0</v>
      </c>
      <c r="O151" s="155"/>
    </row>
    <row r="152" spans="1:15" x14ac:dyDescent="0.25">
      <c r="A152" s="170"/>
      <c r="B152" s="173"/>
      <c r="C152" s="105" t="s">
        <v>187</v>
      </c>
      <c r="D152" s="104">
        <f t="shared" si="51"/>
        <v>0</v>
      </c>
      <c r="E152" s="106">
        <v>0</v>
      </c>
      <c r="F152" s="106">
        <v>0</v>
      </c>
      <c r="G152" s="106">
        <v>0</v>
      </c>
      <c r="H152" s="106">
        <v>0</v>
      </c>
      <c r="I152" s="106">
        <v>0</v>
      </c>
      <c r="J152" s="106">
        <v>0</v>
      </c>
      <c r="K152" s="106">
        <v>0</v>
      </c>
      <c r="L152" s="106">
        <v>0</v>
      </c>
      <c r="M152" s="108">
        <v>0</v>
      </c>
      <c r="N152" s="108">
        <v>0</v>
      </c>
      <c r="O152" s="155"/>
    </row>
    <row r="153" spans="1:15" x14ac:dyDescent="0.25">
      <c r="A153" s="165" t="s">
        <v>174</v>
      </c>
      <c r="B153" s="162" t="s">
        <v>84</v>
      </c>
      <c r="C153" s="103" t="s">
        <v>113</v>
      </c>
      <c r="D153" s="104">
        <f t="shared" si="51"/>
        <v>6628.3881000000001</v>
      </c>
      <c r="E153" s="104">
        <f t="shared" ref="E153:N153" si="59">E154+E155+E156+E157</f>
        <v>0</v>
      </c>
      <c r="F153" s="104">
        <f t="shared" si="59"/>
        <v>0</v>
      </c>
      <c r="G153" s="104">
        <f t="shared" si="59"/>
        <v>0</v>
      </c>
      <c r="H153" s="104">
        <f t="shared" si="59"/>
        <v>0</v>
      </c>
      <c r="I153" s="104">
        <f t="shared" si="59"/>
        <v>0</v>
      </c>
      <c r="J153" s="104">
        <f t="shared" si="59"/>
        <v>6628.3881000000001</v>
      </c>
      <c r="K153" s="104">
        <v>0</v>
      </c>
      <c r="L153" s="104">
        <v>0</v>
      </c>
      <c r="M153" s="107">
        <f t="shared" si="59"/>
        <v>0</v>
      </c>
      <c r="N153" s="107">
        <f t="shared" si="59"/>
        <v>0</v>
      </c>
      <c r="O153" s="155"/>
    </row>
    <row r="154" spans="1:15" x14ac:dyDescent="0.25">
      <c r="A154" s="166"/>
      <c r="B154" s="163"/>
      <c r="C154" s="105" t="s">
        <v>184</v>
      </c>
      <c r="D154" s="104">
        <f t="shared" si="51"/>
        <v>0</v>
      </c>
      <c r="E154" s="106">
        <v>0</v>
      </c>
      <c r="F154" s="106">
        <v>0</v>
      </c>
      <c r="G154" s="106">
        <v>0</v>
      </c>
      <c r="H154" s="106">
        <v>0</v>
      </c>
      <c r="I154" s="106">
        <v>0</v>
      </c>
      <c r="J154" s="106">
        <v>0</v>
      </c>
      <c r="K154" s="106">
        <v>0</v>
      </c>
      <c r="L154" s="106">
        <v>0</v>
      </c>
      <c r="M154" s="108">
        <v>0</v>
      </c>
      <c r="N154" s="108">
        <v>0</v>
      </c>
      <c r="O154" s="155"/>
    </row>
    <row r="155" spans="1:15" x14ac:dyDescent="0.25">
      <c r="A155" s="166"/>
      <c r="B155" s="163"/>
      <c r="C155" s="105" t="s">
        <v>185</v>
      </c>
      <c r="D155" s="104">
        <f t="shared" si="51"/>
        <v>6296.9686899999997</v>
      </c>
      <c r="E155" s="106">
        <v>0</v>
      </c>
      <c r="F155" s="106">
        <v>0</v>
      </c>
      <c r="G155" s="106">
        <v>0</v>
      </c>
      <c r="H155" s="106">
        <v>0</v>
      </c>
      <c r="I155" s="106">
        <v>0</v>
      </c>
      <c r="J155" s="106">
        <v>6296.9686899999997</v>
      </c>
      <c r="K155" s="106">
        <v>0</v>
      </c>
      <c r="L155" s="106">
        <v>0</v>
      </c>
      <c r="M155" s="108">
        <v>0</v>
      </c>
      <c r="N155" s="108">
        <v>0</v>
      </c>
      <c r="O155" s="155"/>
    </row>
    <row r="156" spans="1:15" x14ac:dyDescent="0.25">
      <c r="A156" s="166"/>
      <c r="B156" s="163"/>
      <c r="C156" s="105" t="s">
        <v>186</v>
      </c>
      <c r="D156" s="104">
        <f t="shared" si="51"/>
        <v>331.41941000000003</v>
      </c>
      <c r="E156" s="106">
        <v>0</v>
      </c>
      <c r="F156" s="106">
        <v>0</v>
      </c>
      <c r="G156" s="106">
        <v>0</v>
      </c>
      <c r="H156" s="106">
        <v>0</v>
      </c>
      <c r="I156" s="106">
        <v>0</v>
      </c>
      <c r="J156" s="106">
        <v>331.41941000000003</v>
      </c>
      <c r="K156" s="106">
        <v>0</v>
      </c>
      <c r="L156" s="106">
        <v>0</v>
      </c>
      <c r="M156" s="108">
        <v>0</v>
      </c>
      <c r="N156" s="108">
        <v>0</v>
      </c>
      <c r="O156" s="155"/>
    </row>
    <row r="157" spans="1:15" x14ac:dyDescent="0.25">
      <c r="A157" s="167"/>
      <c r="B157" s="164"/>
      <c r="C157" s="105" t="s">
        <v>187</v>
      </c>
      <c r="D157" s="104">
        <f t="shared" si="51"/>
        <v>0</v>
      </c>
      <c r="E157" s="106">
        <v>0</v>
      </c>
      <c r="F157" s="106">
        <v>0</v>
      </c>
      <c r="G157" s="106">
        <v>0</v>
      </c>
      <c r="H157" s="106">
        <v>0</v>
      </c>
      <c r="I157" s="106">
        <v>0</v>
      </c>
      <c r="J157" s="106">
        <v>0</v>
      </c>
      <c r="K157" s="106">
        <v>0</v>
      </c>
      <c r="L157" s="106">
        <v>0</v>
      </c>
      <c r="M157" s="108">
        <v>0</v>
      </c>
      <c r="N157" s="108">
        <v>0</v>
      </c>
      <c r="O157" s="156"/>
    </row>
  </sheetData>
  <mergeCells count="68">
    <mergeCell ref="A133:A137"/>
    <mergeCell ref="B133:B137"/>
    <mergeCell ref="A153:A157"/>
    <mergeCell ref="B153:B157"/>
    <mergeCell ref="A138:A142"/>
    <mergeCell ref="B138:B142"/>
    <mergeCell ref="A143:A147"/>
    <mergeCell ref="B143:B147"/>
    <mergeCell ref="A148:A152"/>
    <mergeCell ref="B148:B152"/>
    <mergeCell ref="A118:A122"/>
    <mergeCell ref="B118:B122"/>
    <mergeCell ref="A123:A127"/>
    <mergeCell ref="B123:B127"/>
    <mergeCell ref="A128:A132"/>
    <mergeCell ref="B128:B132"/>
    <mergeCell ref="A103:A107"/>
    <mergeCell ref="B103:B107"/>
    <mergeCell ref="A108:A112"/>
    <mergeCell ref="B108:B112"/>
    <mergeCell ref="A113:A117"/>
    <mergeCell ref="B113:B117"/>
    <mergeCell ref="A88:A92"/>
    <mergeCell ref="B88:B92"/>
    <mergeCell ref="A93:A97"/>
    <mergeCell ref="B93:B97"/>
    <mergeCell ref="A98:A102"/>
    <mergeCell ref="B98:B102"/>
    <mergeCell ref="A73:A77"/>
    <mergeCell ref="B73:B77"/>
    <mergeCell ref="A78:A82"/>
    <mergeCell ref="B78:B82"/>
    <mergeCell ref="A83:A87"/>
    <mergeCell ref="B83:B87"/>
    <mergeCell ref="A58:A62"/>
    <mergeCell ref="B58:B62"/>
    <mergeCell ref="A63:A67"/>
    <mergeCell ref="B63:B67"/>
    <mergeCell ref="A68:A72"/>
    <mergeCell ref="B68:B72"/>
    <mergeCell ref="B38:B42"/>
    <mergeCell ref="A48:A52"/>
    <mergeCell ref="B48:B52"/>
    <mergeCell ref="A53:A57"/>
    <mergeCell ref="B53:B57"/>
    <mergeCell ref="A43:A47"/>
    <mergeCell ref="B43:B47"/>
    <mergeCell ref="A8:A12"/>
    <mergeCell ref="B8:B12"/>
    <mergeCell ref="O8:O157"/>
    <mergeCell ref="A13:A17"/>
    <mergeCell ref="B13:B17"/>
    <mergeCell ref="A18:A22"/>
    <mergeCell ref="B18:B22"/>
    <mergeCell ref="A23:A27"/>
    <mergeCell ref="B23:B27"/>
    <mergeCell ref="A28:A32"/>
    <mergeCell ref="B28:B32"/>
    <mergeCell ref="A33:A37"/>
    <mergeCell ref="B33:B37"/>
    <mergeCell ref="A38:A42"/>
    <mergeCell ref="M1:O1"/>
    <mergeCell ref="A3:O3"/>
    <mergeCell ref="A5:A6"/>
    <mergeCell ref="B5:B6"/>
    <mergeCell ref="C5:C6"/>
    <mergeCell ref="D5:N5"/>
    <mergeCell ref="O5:O6"/>
  </mergeCells>
  <pageMargins left="0.7" right="0.7" top="0.75" bottom="0.75" header="0.3" footer="0.3"/>
  <pageSetup paperSize="9" scale="7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workbookViewId="0">
      <selection activeCell="P10" sqref="P10"/>
    </sheetView>
  </sheetViews>
  <sheetFormatPr defaultRowHeight="12.75" x14ac:dyDescent="0.2"/>
  <cols>
    <col min="1" max="1" width="7.42578125" style="2" customWidth="1"/>
    <col min="2" max="2" width="44.7109375" style="1" customWidth="1"/>
    <col min="3" max="12" width="8" style="3" customWidth="1"/>
    <col min="13" max="16384" width="9.140625" style="1"/>
  </cols>
  <sheetData>
    <row r="1" spans="1:12" ht="33" customHeight="1" x14ac:dyDescent="0.2">
      <c r="H1" s="175" t="s">
        <v>85</v>
      </c>
      <c r="I1" s="175"/>
      <c r="J1" s="175"/>
      <c r="K1" s="175"/>
      <c r="L1" s="175"/>
    </row>
    <row r="3" spans="1:12" ht="25.5" customHeight="1" x14ac:dyDescent="0.2">
      <c r="A3" s="174" t="s">
        <v>64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</row>
    <row r="5" spans="1:12" x14ac:dyDescent="0.2">
      <c r="A5" s="114" t="s">
        <v>65</v>
      </c>
      <c r="B5" s="114" t="s">
        <v>66</v>
      </c>
      <c r="C5" s="114" t="s">
        <v>5</v>
      </c>
      <c r="D5" s="114"/>
      <c r="E5" s="114"/>
      <c r="F5" s="114"/>
      <c r="G5" s="114"/>
      <c r="H5" s="114"/>
      <c r="I5" s="114"/>
      <c r="J5" s="114"/>
      <c r="K5" s="114"/>
      <c r="L5" s="114"/>
    </row>
    <row r="6" spans="1:12" x14ac:dyDescent="0.2">
      <c r="A6" s="114"/>
      <c r="B6" s="114"/>
      <c r="C6" s="24">
        <v>2015</v>
      </c>
      <c r="D6" s="24">
        <v>2016</v>
      </c>
      <c r="E6" s="24">
        <v>2017</v>
      </c>
      <c r="F6" s="24">
        <v>2018</v>
      </c>
      <c r="G6" s="24">
        <v>2019</v>
      </c>
      <c r="H6" s="24">
        <v>2020</v>
      </c>
      <c r="I6" s="24">
        <v>2021</v>
      </c>
      <c r="J6" s="24">
        <v>2022</v>
      </c>
      <c r="K6" s="24">
        <v>2023</v>
      </c>
      <c r="L6" s="24">
        <v>2024</v>
      </c>
    </row>
    <row r="7" spans="1:12" x14ac:dyDescent="0.2">
      <c r="A7" s="24">
        <v>1</v>
      </c>
      <c r="B7" s="24">
        <v>2</v>
      </c>
      <c r="C7" s="24">
        <v>3</v>
      </c>
      <c r="D7" s="24">
        <v>4</v>
      </c>
      <c r="E7" s="24">
        <v>5</v>
      </c>
      <c r="F7" s="24">
        <v>6</v>
      </c>
      <c r="G7" s="24">
        <v>7</v>
      </c>
      <c r="H7" s="24">
        <v>8</v>
      </c>
      <c r="I7" s="24">
        <v>9</v>
      </c>
      <c r="J7" s="24">
        <v>10</v>
      </c>
      <c r="K7" s="24">
        <v>11</v>
      </c>
      <c r="L7" s="24">
        <v>12</v>
      </c>
    </row>
    <row r="8" spans="1:12" ht="25.5" x14ac:dyDescent="0.2">
      <c r="A8" s="24" t="s">
        <v>67</v>
      </c>
      <c r="B8" s="28" t="s">
        <v>68</v>
      </c>
      <c r="C8" s="29">
        <f>C9+C16+C18</f>
        <v>1</v>
      </c>
      <c r="D8" s="29">
        <f t="shared" ref="D8:L8" si="0">D9+D16+D18</f>
        <v>1</v>
      </c>
      <c r="E8" s="29">
        <f t="shared" si="0"/>
        <v>1</v>
      </c>
      <c r="F8" s="29">
        <f t="shared" si="0"/>
        <v>1</v>
      </c>
      <c r="G8" s="29">
        <f t="shared" si="0"/>
        <v>1</v>
      </c>
      <c r="H8" s="29">
        <f t="shared" si="0"/>
        <v>1</v>
      </c>
      <c r="I8" s="29">
        <f t="shared" si="0"/>
        <v>1</v>
      </c>
      <c r="J8" s="29">
        <f t="shared" si="0"/>
        <v>1</v>
      </c>
      <c r="K8" s="29">
        <f t="shared" si="0"/>
        <v>1</v>
      </c>
      <c r="L8" s="29">
        <f t="shared" si="0"/>
        <v>1</v>
      </c>
    </row>
    <row r="9" spans="1:12" x14ac:dyDescent="0.2">
      <c r="A9" s="24" t="s">
        <v>69</v>
      </c>
      <c r="B9" s="28" t="s">
        <v>70</v>
      </c>
      <c r="C9" s="29">
        <f>C10+C11+C12+C13+C14+C15</f>
        <v>0.79999999999999993</v>
      </c>
      <c r="D9" s="29">
        <f t="shared" ref="D9:L9" si="1">D10+D11+D12+D13+D14+D15</f>
        <v>0.8</v>
      </c>
      <c r="E9" s="29">
        <f t="shared" si="1"/>
        <v>0.8</v>
      </c>
      <c r="F9" s="29">
        <f t="shared" si="1"/>
        <v>0.8</v>
      </c>
      <c r="G9" s="29">
        <f t="shared" si="1"/>
        <v>0.8</v>
      </c>
      <c r="H9" s="29">
        <f t="shared" si="1"/>
        <v>0.4</v>
      </c>
      <c r="I9" s="29">
        <f t="shared" si="1"/>
        <v>0.8</v>
      </c>
      <c r="J9" s="29">
        <f t="shared" si="1"/>
        <v>0.8</v>
      </c>
      <c r="K9" s="29">
        <f t="shared" si="1"/>
        <v>0.8</v>
      </c>
      <c r="L9" s="29">
        <f t="shared" si="1"/>
        <v>0.8</v>
      </c>
    </row>
    <row r="10" spans="1:12" ht="51" x14ac:dyDescent="0.2">
      <c r="A10" s="24" t="s">
        <v>27</v>
      </c>
      <c r="B10" s="28" t="s">
        <v>71</v>
      </c>
      <c r="C10" s="29">
        <v>0.35</v>
      </c>
      <c r="D10" s="29">
        <v>0.4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29">
        <v>0</v>
      </c>
    </row>
    <row r="11" spans="1:12" ht="38.25" x14ac:dyDescent="0.2">
      <c r="A11" s="24" t="s">
        <v>72</v>
      </c>
      <c r="B11" s="28" t="s">
        <v>73</v>
      </c>
      <c r="C11" s="29">
        <v>0.35</v>
      </c>
      <c r="D11" s="29">
        <v>0.4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</row>
    <row r="12" spans="1:12" ht="38.25" x14ac:dyDescent="0.2">
      <c r="A12" s="24" t="s">
        <v>74</v>
      </c>
      <c r="B12" s="28" t="s">
        <v>88</v>
      </c>
      <c r="C12" s="29">
        <v>0.1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</row>
    <row r="13" spans="1:12" ht="76.5" x14ac:dyDescent="0.2">
      <c r="A13" s="24" t="s">
        <v>75</v>
      </c>
      <c r="B13" s="28" t="s">
        <v>37</v>
      </c>
      <c r="C13" s="29">
        <v>0</v>
      </c>
      <c r="D13" s="29">
        <v>0</v>
      </c>
      <c r="E13" s="29">
        <v>0.8</v>
      </c>
      <c r="F13" s="29">
        <v>0.8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</row>
    <row r="14" spans="1:12" ht="102" x14ac:dyDescent="0.2">
      <c r="A14" s="24" t="s">
        <v>76</v>
      </c>
      <c r="B14" s="28" t="s">
        <v>89</v>
      </c>
      <c r="C14" s="29">
        <v>0</v>
      </c>
      <c r="D14" s="29">
        <v>0</v>
      </c>
      <c r="E14" s="29">
        <v>0</v>
      </c>
      <c r="F14" s="29">
        <v>0</v>
      </c>
      <c r="G14" s="29">
        <v>0.8</v>
      </c>
      <c r="H14" s="29">
        <v>0.4</v>
      </c>
      <c r="I14" s="29">
        <v>0.8</v>
      </c>
      <c r="J14" s="29">
        <v>0.4</v>
      </c>
      <c r="K14" s="29">
        <v>0.8</v>
      </c>
      <c r="L14" s="29">
        <v>0.8</v>
      </c>
    </row>
    <row r="15" spans="1:12" ht="89.25" x14ac:dyDescent="0.2">
      <c r="A15" s="24" t="s">
        <v>86</v>
      </c>
      <c r="B15" s="28" t="s">
        <v>87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0.4</v>
      </c>
      <c r="K15" s="29">
        <v>0</v>
      </c>
      <c r="L15" s="29">
        <v>0</v>
      </c>
    </row>
    <row r="16" spans="1:12" ht="25.5" x14ac:dyDescent="0.2">
      <c r="A16" s="24" t="s">
        <v>77</v>
      </c>
      <c r="B16" s="28" t="s">
        <v>78</v>
      </c>
      <c r="C16" s="29">
        <v>0.2</v>
      </c>
      <c r="D16" s="29">
        <v>0.2</v>
      </c>
      <c r="E16" s="29">
        <v>0.2</v>
      </c>
      <c r="F16" s="29">
        <v>0.2</v>
      </c>
      <c r="G16" s="29">
        <v>0.2</v>
      </c>
      <c r="H16" s="29">
        <v>0.2</v>
      </c>
      <c r="I16" s="29">
        <v>0.2</v>
      </c>
      <c r="J16" s="29">
        <v>0.2</v>
      </c>
      <c r="K16" s="29">
        <v>0.2</v>
      </c>
      <c r="L16" s="29">
        <v>0.2</v>
      </c>
    </row>
    <row r="17" spans="1:12" ht="25.5" x14ac:dyDescent="0.2">
      <c r="A17" s="24" t="s">
        <v>79</v>
      </c>
      <c r="B17" s="28" t="s">
        <v>80</v>
      </c>
      <c r="C17" s="29">
        <v>0.2</v>
      </c>
      <c r="D17" s="29">
        <v>0.2</v>
      </c>
      <c r="E17" s="29">
        <v>0.2</v>
      </c>
      <c r="F17" s="29">
        <v>0.2</v>
      </c>
      <c r="G17" s="29">
        <v>0.2</v>
      </c>
      <c r="H17" s="29">
        <v>0.2</v>
      </c>
      <c r="I17" s="29">
        <v>0.2</v>
      </c>
      <c r="J17" s="29">
        <v>0.2</v>
      </c>
      <c r="K17" s="29">
        <v>0.2</v>
      </c>
      <c r="L17" s="29">
        <v>0.2</v>
      </c>
    </row>
    <row r="18" spans="1:12" ht="38.25" x14ac:dyDescent="0.2">
      <c r="A18" s="24" t="s">
        <v>81</v>
      </c>
      <c r="B18" s="28" t="s">
        <v>82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0.4</v>
      </c>
      <c r="I18" s="29">
        <v>0</v>
      </c>
      <c r="J18" s="29">
        <v>0</v>
      </c>
      <c r="K18" s="29">
        <v>0</v>
      </c>
      <c r="L18" s="29">
        <v>0</v>
      </c>
    </row>
    <row r="19" spans="1:12" ht="89.25" x14ac:dyDescent="0.2">
      <c r="A19" s="24" t="s">
        <v>83</v>
      </c>
      <c r="B19" s="28" t="s">
        <v>84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0.4</v>
      </c>
      <c r="I19" s="29">
        <v>0</v>
      </c>
      <c r="J19" s="29">
        <v>0</v>
      </c>
      <c r="K19" s="29">
        <v>0</v>
      </c>
      <c r="L19" s="29">
        <v>0</v>
      </c>
    </row>
  </sheetData>
  <mergeCells count="5">
    <mergeCell ref="A3:L3"/>
    <mergeCell ref="A5:A6"/>
    <mergeCell ref="B5:B6"/>
    <mergeCell ref="C5:L5"/>
    <mergeCell ref="H1:L1"/>
  </mergeCells>
  <pageMargins left="0.31496062992125984" right="0.31496062992125984" top="0.74803149606299213" bottom="0.35433070866141736" header="0.31496062992125984" footer="0.31496062992125984"/>
  <pageSetup paperSize="9" fitToHeight="1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1</vt:lpstr>
      <vt:lpstr>Приложение 3</vt:lpstr>
      <vt:lpstr>Приложение 4</vt:lpstr>
      <vt:lpstr>Приложение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2024-12-26T23:54:18Z</cp:lastPrinted>
  <dcterms:created xsi:type="dcterms:W3CDTF">2023-09-11T07:00:21Z</dcterms:created>
  <dcterms:modified xsi:type="dcterms:W3CDTF">2024-12-26T23:55:40Z</dcterms:modified>
</cp:coreProperties>
</file>