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по ЖКХ\ПРОГРАММЫ\ОХРАНА до 2025 года!!\Охрана 2022 год\Охрана - декабрь 2022\"/>
    </mc:Choice>
  </mc:AlternateContent>
  <bookViews>
    <workbookView xWindow="0" yWindow="0" windowWidth="27375" windowHeight="11415" activeTab="1"/>
  </bookViews>
  <sheets>
    <sheet name="ПРИЛОЖ 3" sheetId="1" r:id="rId1"/>
    <sheet name="ПРИЛОЖ  2" sheetId="2" r:id="rId2"/>
  </sheets>
  <definedNames>
    <definedName name="_xlnm._FilterDatabase" localSheetId="1" hidden="1">'ПРИЛОЖ  2'!$A$7:$AK$66</definedName>
    <definedName name="_xlnm._FilterDatabase" localSheetId="0" hidden="1">'ПРИЛОЖ 3'!$A$9:$O$297</definedName>
    <definedName name="_xlnm.Print_Titles" localSheetId="1">'ПРИЛОЖ  2'!$5:$7</definedName>
    <definedName name="_xlnm.Print_Titles" localSheetId="0">'ПРИЛОЖ 3'!$7:$9</definedName>
    <definedName name="_xlnm.Print_Area" localSheetId="1">'ПРИЛОЖ  2'!$A$1:$S$68</definedName>
    <definedName name="_xlnm.Print_Area" localSheetId="0">'ПРИЛОЖ 3'!$A$1:$O$297</definedName>
  </definedNames>
  <calcPr calcId="152511"/>
</workbook>
</file>

<file path=xl/calcChain.xml><?xml version="1.0" encoding="utf-8"?>
<calcChain xmlns="http://schemas.openxmlformats.org/spreadsheetml/2006/main">
  <c r="D282" i="1" l="1"/>
  <c r="D285" i="1"/>
  <c r="M174" i="1" l="1"/>
  <c r="N174" i="1"/>
  <c r="O174" i="1"/>
  <c r="M169" i="1"/>
  <c r="N169" i="1"/>
  <c r="O169" i="1"/>
  <c r="O104" i="1"/>
  <c r="O29" i="1"/>
  <c r="O109" i="1"/>
  <c r="O64" i="1"/>
  <c r="F285" i="1"/>
  <c r="G285" i="1"/>
  <c r="H285" i="1"/>
  <c r="H282" i="1" s="1"/>
  <c r="I285" i="1"/>
  <c r="J285" i="1"/>
  <c r="K285" i="1"/>
  <c r="K282" i="1" s="1"/>
  <c r="L285" i="1"/>
  <c r="L282" i="1" s="1"/>
  <c r="M285" i="1"/>
  <c r="M282" i="1" s="1"/>
  <c r="N285" i="1"/>
  <c r="N282" i="1" s="1"/>
  <c r="O285" i="1"/>
  <c r="O282" i="1" s="1"/>
  <c r="E285" i="1"/>
  <c r="E282" i="1" s="1"/>
  <c r="D286" i="1"/>
  <c r="I282" i="1"/>
  <c r="F284" i="1"/>
  <c r="D284" i="1"/>
  <c r="D283" i="1"/>
  <c r="J282" i="1"/>
  <c r="I44" i="2"/>
  <c r="H63" i="2"/>
  <c r="F280" i="1"/>
  <c r="G280" i="1"/>
  <c r="H280" i="1"/>
  <c r="H277" i="1" s="1"/>
  <c r="I280" i="1"/>
  <c r="I277" i="1" s="1"/>
  <c r="J280" i="1"/>
  <c r="J277" i="1" s="1"/>
  <c r="K280" i="1"/>
  <c r="K277" i="1" s="1"/>
  <c r="L280" i="1"/>
  <c r="L277" i="1" s="1"/>
  <c r="M280" i="1"/>
  <c r="M277" i="1" s="1"/>
  <c r="N280" i="1"/>
  <c r="N277" i="1" s="1"/>
  <c r="O280" i="1"/>
  <c r="O277" i="1" s="1"/>
  <c r="E280" i="1"/>
  <c r="E277" i="1" s="1"/>
  <c r="D281" i="1"/>
  <c r="F279" i="1"/>
  <c r="D279" i="1"/>
  <c r="D278" i="1"/>
  <c r="H62" i="2"/>
  <c r="F275" i="1"/>
  <c r="G275" i="1"/>
  <c r="G272" i="1" s="1"/>
  <c r="H275" i="1"/>
  <c r="H272" i="1" s="1"/>
  <c r="I275" i="1"/>
  <c r="I272" i="1" s="1"/>
  <c r="J275" i="1"/>
  <c r="J272" i="1" s="1"/>
  <c r="K275" i="1"/>
  <c r="K272" i="1" s="1"/>
  <c r="L275" i="1"/>
  <c r="L272" i="1" s="1"/>
  <c r="M275" i="1"/>
  <c r="M272" i="1" s="1"/>
  <c r="N275" i="1"/>
  <c r="N272" i="1" s="1"/>
  <c r="O275" i="1"/>
  <c r="O272" i="1" s="1"/>
  <c r="E275" i="1"/>
  <c r="E272" i="1" s="1"/>
  <c r="F274" i="1"/>
  <c r="D274" i="1" s="1"/>
  <c r="D276" i="1"/>
  <c r="D273" i="1"/>
  <c r="J44" i="2"/>
  <c r="K44" i="2"/>
  <c r="L44" i="2"/>
  <c r="M44" i="2"/>
  <c r="N44" i="2"/>
  <c r="O44" i="2"/>
  <c r="L215" i="1"/>
  <c r="F282" i="1" l="1"/>
  <c r="G282" i="1"/>
  <c r="F277" i="1"/>
  <c r="D280" i="1"/>
  <c r="G277" i="1"/>
  <c r="F272" i="1"/>
  <c r="D272" i="1" s="1"/>
  <c r="D275" i="1"/>
  <c r="H61" i="2"/>
  <c r="M159" i="1"/>
  <c r="D277" i="1" l="1"/>
  <c r="D236" i="1"/>
  <c r="D233" i="1"/>
  <c r="M179" i="1" l="1"/>
  <c r="M176" i="1" s="1"/>
  <c r="L179" i="1"/>
  <c r="L176" i="1" s="1"/>
  <c r="D180" i="1"/>
  <c r="D178" i="1"/>
  <c r="D177" i="1"/>
  <c r="O176" i="1"/>
  <c r="N176" i="1"/>
  <c r="K176" i="1"/>
  <c r="J176" i="1"/>
  <c r="I176" i="1"/>
  <c r="H176" i="1"/>
  <c r="G176" i="1"/>
  <c r="F176" i="1"/>
  <c r="E176" i="1"/>
  <c r="H43" i="2"/>
  <c r="D176" i="1" l="1"/>
  <c r="D179" i="1"/>
  <c r="L174" i="1"/>
  <c r="D174" i="1" s="1"/>
  <c r="D175" i="1"/>
  <c r="D173" i="1"/>
  <c r="D172" i="1"/>
  <c r="O171" i="1"/>
  <c r="N171" i="1"/>
  <c r="M171" i="1"/>
  <c r="K171" i="1"/>
  <c r="J171" i="1"/>
  <c r="I171" i="1"/>
  <c r="H171" i="1"/>
  <c r="G171" i="1"/>
  <c r="F171" i="1"/>
  <c r="E171" i="1"/>
  <c r="H42" i="2"/>
  <c r="L171" i="1" l="1"/>
  <c r="D171" i="1" s="1"/>
  <c r="L235" i="1"/>
  <c r="L200" i="1"/>
  <c r="L195" i="1"/>
  <c r="L190" i="1"/>
  <c r="L183" i="1" l="1"/>
  <c r="L17" i="1"/>
  <c r="D167" i="1" l="1"/>
  <c r="D168" i="1"/>
  <c r="D170" i="1"/>
  <c r="H41" i="2"/>
  <c r="O235" i="1"/>
  <c r="O215" i="1"/>
  <c r="O190" i="1"/>
  <c r="L169" i="1" l="1"/>
  <c r="D169" i="1" s="1"/>
  <c r="O166" i="1"/>
  <c r="N166" i="1"/>
  <c r="M166" i="1"/>
  <c r="K166" i="1"/>
  <c r="J166" i="1"/>
  <c r="I166" i="1"/>
  <c r="H166" i="1"/>
  <c r="G166" i="1"/>
  <c r="F166" i="1"/>
  <c r="E166" i="1"/>
  <c r="N270" i="1"/>
  <c r="M270" i="1"/>
  <c r="L270" i="1"/>
  <c r="N109" i="1"/>
  <c r="N104" i="1"/>
  <c r="N29" i="1"/>
  <c r="L166" i="1" l="1"/>
  <c r="D166" i="1" s="1"/>
  <c r="O10" i="2"/>
  <c r="J10" i="2"/>
  <c r="K10" i="2"/>
  <c r="L10" i="2"/>
  <c r="M10" i="2"/>
  <c r="N10" i="2"/>
  <c r="I10" i="2"/>
  <c r="P25" i="2"/>
  <c r="Q25" i="2" s="1"/>
  <c r="R25" i="2" s="1"/>
  <c r="S25" i="2" s="1"/>
  <c r="K270" i="1" l="1"/>
  <c r="K267" i="1" s="1"/>
  <c r="D271" i="1"/>
  <c r="O270" i="1"/>
  <c r="O267" i="1" s="1"/>
  <c r="N267" i="1"/>
  <c r="M267" i="1"/>
  <c r="L267" i="1"/>
  <c r="J270" i="1"/>
  <c r="J267" i="1" s="1"/>
  <c r="G270" i="1"/>
  <c r="G267" i="1" s="1"/>
  <c r="F270" i="1"/>
  <c r="E270" i="1"/>
  <c r="E267" i="1" s="1"/>
  <c r="F269" i="1"/>
  <c r="D269" i="1" s="1"/>
  <c r="D268" i="1"/>
  <c r="I267" i="1"/>
  <c r="H267" i="1"/>
  <c r="K164" i="1"/>
  <c r="D164" i="1" s="1"/>
  <c r="D165" i="1"/>
  <c r="D163" i="1"/>
  <c r="D162" i="1"/>
  <c r="O161" i="1"/>
  <c r="N161" i="1"/>
  <c r="M161" i="1"/>
  <c r="L161" i="1"/>
  <c r="J161" i="1"/>
  <c r="I161" i="1"/>
  <c r="H161" i="1"/>
  <c r="G161" i="1"/>
  <c r="F161" i="1"/>
  <c r="E161" i="1"/>
  <c r="H40" i="2"/>
  <c r="F267" i="1" l="1"/>
  <c r="D267" i="1" s="1"/>
  <c r="D270" i="1"/>
  <c r="K161" i="1"/>
  <c r="D161" i="1" s="1"/>
  <c r="K154" i="1" l="1"/>
  <c r="K215" i="1" l="1"/>
  <c r="K212" i="1" s="1"/>
  <c r="D290" i="1"/>
  <c r="D266" i="1"/>
  <c r="D263" i="1"/>
  <c r="D261" i="1"/>
  <c r="D258" i="1"/>
  <c r="D256" i="1"/>
  <c r="D253" i="1"/>
  <c r="D251" i="1"/>
  <c r="D248" i="1"/>
  <c r="D241" i="1"/>
  <c r="D238" i="1"/>
  <c r="D219" i="1"/>
  <c r="D115" i="1"/>
  <c r="D98" i="1"/>
  <c r="D97" i="1"/>
  <c r="D93" i="1"/>
  <c r="D92" i="1"/>
  <c r="D88" i="1"/>
  <c r="D87" i="1"/>
  <c r="D78" i="1"/>
  <c r="D80" i="1"/>
  <c r="D77" i="1"/>
  <c r="D73" i="1"/>
  <c r="D75" i="1"/>
  <c r="D72" i="1"/>
  <c r="D68" i="1"/>
  <c r="D70" i="1"/>
  <c r="D67" i="1"/>
  <c r="D63" i="1"/>
  <c r="D65" i="1"/>
  <c r="D62" i="1"/>
  <c r="D43" i="1"/>
  <c r="D45" i="1"/>
  <c r="D42" i="1"/>
  <c r="D38" i="1"/>
  <c r="D40" i="1"/>
  <c r="D37" i="1"/>
  <c r="D33" i="1"/>
  <c r="D35" i="1"/>
  <c r="D32" i="1"/>
  <c r="D28" i="1"/>
  <c r="D30" i="1"/>
  <c r="D27" i="1"/>
  <c r="D23" i="1"/>
  <c r="D25" i="1"/>
  <c r="D22" i="1"/>
  <c r="H58" i="2"/>
  <c r="K17" i="1"/>
  <c r="K183" i="1"/>
  <c r="M17" i="1"/>
  <c r="N17" i="1"/>
  <c r="O17" i="1"/>
  <c r="M260" i="1"/>
  <c r="M257" i="1" s="1"/>
  <c r="N260" i="1"/>
  <c r="N257" i="1" s="1"/>
  <c r="O260" i="1"/>
  <c r="O257" i="1" s="1"/>
  <c r="M255" i="1"/>
  <c r="M252" i="1" s="1"/>
  <c r="N255" i="1"/>
  <c r="N252" i="1" s="1"/>
  <c r="O255" i="1"/>
  <c r="O252" i="1" s="1"/>
  <c r="M250" i="1"/>
  <c r="M247" i="1" s="1"/>
  <c r="N250" i="1"/>
  <c r="N247" i="1" s="1"/>
  <c r="O250" i="1"/>
  <c r="O247" i="1" s="1"/>
  <c r="M235" i="1"/>
  <c r="M232" i="1" s="1"/>
  <c r="M215" i="1"/>
  <c r="M212" i="1" s="1"/>
  <c r="N215" i="1"/>
  <c r="N212" i="1" s="1"/>
  <c r="M200" i="1"/>
  <c r="M197" i="1" s="1"/>
  <c r="N200" i="1"/>
  <c r="N197" i="1" s="1"/>
  <c r="O200" i="1"/>
  <c r="O197" i="1" s="1"/>
  <c r="M195" i="1"/>
  <c r="N195" i="1"/>
  <c r="N192" i="1" s="1"/>
  <c r="O195" i="1"/>
  <c r="M190" i="1"/>
  <c r="K260" i="1"/>
  <c r="K257" i="1" s="1"/>
  <c r="L260" i="1"/>
  <c r="L257" i="1" s="1"/>
  <c r="K255" i="1"/>
  <c r="K252" i="1" s="1"/>
  <c r="L255" i="1"/>
  <c r="L252" i="1" s="1"/>
  <c r="M29" i="1"/>
  <c r="M26" i="1" s="1"/>
  <c r="L159" i="1"/>
  <c r="L156" i="1" s="1"/>
  <c r="M156" i="1"/>
  <c r="K159" i="1"/>
  <c r="K156" i="1" s="1"/>
  <c r="F156" i="1"/>
  <c r="G156" i="1"/>
  <c r="H156" i="1"/>
  <c r="I156" i="1"/>
  <c r="J156" i="1"/>
  <c r="N156" i="1"/>
  <c r="O156" i="1"/>
  <c r="E156" i="1"/>
  <c r="D160" i="1"/>
  <c r="D158" i="1"/>
  <c r="D157" i="1"/>
  <c r="K104" i="1"/>
  <c r="K101" i="1" s="1"/>
  <c r="L104" i="1"/>
  <c r="L101" i="1" s="1"/>
  <c r="M104" i="1"/>
  <c r="M101" i="1" s="1"/>
  <c r="K39" i="1"/>
  <c r="K36" i="1" s="1"/>
  <c r="O9" i="2"/>
  <c r="O8" i="2" s="1"/>
  <c r="P48" i="2"/>
  <c r="P49" i="2"/>
  <c r="Q49" i="2" s="1"/>
  <c r="H39" i="2"/>
  <c r="K24" i="1"/>
  <c r="H66" i="2"/>
  <c r="N64" i="2"/>
  <c r="J17" i="1"/>
  <c r="I183" i="1"/>
  <c r="J183" i="1"/>
  <c r="N288" i="1"/>
  <c r="E288" i="1"/>
  <c r="O288" i="1"/>
  <c r="M288" i="1"/>
  <c r="L288" i="1"/>
  <c r="K288" i="1"/>
  <c r="J288" i="1"/>
  <c r="I288" i="1"/>
  <c r="I287" i="1" s="1"/>
  <c r="H288" i="1"/>
  <c r="G288" i="1"/>
  <c r="F288" i="1"/>
  <c r="D292" i="1"/>
  <c r="D289" i="1"/>
  <c r="D291" i="1"/>
  <c r="I293" i="1"/>
  <c r="J293" i="1"/>
  <c r="J287" i="1" s="1"/>
  <c r="J104" i="1"/>
  <c r="J101" i="1" s="1"/>
  <c r="J9" i="2"/>
  <c r="J8" i="2" s="1"/>
  <c r="K9" i="2"/>
  <c r="K8" i="2" s="1"/>
  <c r="L9" i="2"/>
  <c r="L8" i="2" s="1"/>
  <c r="M9" i="2"/>
  <c r="M8" i="2" s="1"/>
  <c r="N9" i="2"/>
  <c r="N8" i="2" s="1"/>
  <c r="I9" i="2"/>
  <c r="I8" i="2" s="1"/>
  <c r="J265" i="1"/>
  <c r="J262" i="1" s="1"/>
  <c r="O265" i="1"/>
  <c r="O262" i="1" s="1"/>
  <c r="N265" i="1"/>
  <c r="N262" i="1" s="1"/>
  <c r="M265" i="1"/>
  <c r="M262" i="1" s="1"/>
  <c r="L265" i="1"/>
  <c r="L262" i="1" s="1"/>
  <c r="K265" i="1"/>
  <c r="K262" i="1" s="1"/>
  <c r="G265" i="1"/>
  <c r="G262" i="1" s="1"/>
  <c r="F265" i="1"/>
  <c r="E265" i="1"/>
  <c r="E262" i="1" s="1"/>
  <c r="F264" i="1"/>
  <c r="D264" i="1" s="1"/>
  <c r="I262" i="1"/>
  <c r="H262" i="1"/>
  <c r="P59" i="2"/>
  <c r="Q59" i="2" s="1"/>
  <c r="K16" i="1"/>
  <c r="L16" i="1"/>
  <c r="M16" i="1"/>
  <c r="M11" i="1" s="1"/>
  <c r="N16" i="1"/>
  <c r="N11" i="1" s="1"/>
  <c r="O16" i="1"/>
  <c r="O11" i="1" s="1"/>
  <c r="J19" i="1"/>
  <c r="J16" i="1"/>
  <c r="J11" i="1" s="1"/>
  <c r="M183" i="1"/>
  <c r="N183" i="1"/>
  <c r="O183" i="1"/>
  <c r="J185" i="1"/>
  <c r="L19" i="1"/>
  <c r="L14" i="1" s="1"/>
  <c r="K19" i="1"/>
  <c r="K14" i="1" s="1"/>
  <c r="J154" i="1"/>
  <c r="H19" i="1"/>
  <c r="H14" i="1" s="1"/>
  <c r="M24" i="1"/>
  <c r="M34" i="1"/>
  <c r="M31" i="1" s="1"/>
  <c r="N34" i="1"/>
  <c r="N31" i="1" s="1"/>
  <c r="O34" i="1"/>
  <c r="O31" i="1" s="1"/>
  <c r="K64" i="1"/>
  <c r="K61" i="1" s="1"/>
  <c r="L64" i="1"/>
  <c r="M64" i="1"/>
  <c r="M61" i="1" s="1"/>
  <c r="N64" i="1"/>
  <c r="N61" i="1" s="1"/>
  <c r="M109" i="1"/>
  <c r="M106" i="1" s="1"/>
  <c r="N106" i="1"/>
  <c r="O106" i="1"/>
  <c r="J109" i="1"/>
  <c r="J106" i="1" s="1"/>
  <c r="H28" i="2"/>
  <c r="H200" i="1"/>
  <c r="H197" i="1" s="1"/>
  <c r="K250" i="1"/>
  <c r="K247" i="1" s="1"/>
  <c r="J250" i="1"/>
  <c r="J247" i="1" s="1"/>
  <c r="J260" i="1"/>
  <c r="J257" i="1" s="1"/>
  <c r="G260" i="1"/>
  <c r="F260" i="1"/>
  <c r="E260" i="1"/>
  <c r="E257" i="1" s="1"/>
  <c r="F259" i="1"/>
  <c r="D259" i="1" s="1"/>
  <c r="I257" i="1"/>
  <c r="H257" i="1"/>
  <c r="J255" i="1"/>
  <c r="J252" i="1" s="1"/>
  <c r="I252" i="1"/>
  <c r="G255" i="1"/>
  <c r="G252" i="1" s="1"/>
  <c r="F255" i="1"/>
  <c r="E255" i="1"/>
  <c r="E252" i="1" s="1"/>
  <c r="F254" i="1"/>
  <c r="H252" i="1"/>
  <c r="L29" i="1"/>
  <c r="L26" i="1" s="1"/>
  <c r="H57" i="2"/>
  <c r="I144" i="1"/>
  <c r="D144" i="1" s="1"/>
  <c r="O64" i="2"/>
  <c r="M64" i="2"/>
  <c r="P65" i="2"/>
  <c r="L64" i="2"/>
  <c r="K64" i="2"/>
  <c r="J64" i="2"/>
  <c r="I64" i="2"/>
  <c r="D297" i="1"/>
  <c r="O296" i="1"/>
  <c r="O293" i="1" s="1"/>
  <c r="N296" i="1"/>
  <c r="N293" i="1" s="1"/>
  <c r="M296" i="1"/>
  <c r="M293" i="1" s="1"/>
  <c r="L296" i="1"/>
  <c r="L293" i="1" s="1"/>
  <c r="K296" i="1"/>
  <c r="K293" i="1" s="1"/>
  <c r="K287" i="1" s="1"/>
  <c r="H296" i="1"/>
  <c r="H293" i="1" s="1"/>
  <c r="H287" i="1" s="1"/>
  <c r="G296" i="1"/>
  <c r="G293" i="1" s="1"/>
  <c r="G287" i="1" s="1"/>
  <c r="F296" i="1"/>
  <c r="F293" i="1" s="1"/>
  <c r="F287" i="1" s="1"/>
  <c r="E296" i="1"/>
  <c r="E293" i="1" s="1"/>
  <c r="E287" i="1" s="1"/>
  <c r="D295" i="1"/>
  <c r="D294" i="1"/>
  <c r="I154" i="1"/>
  <c r="I151" i="1" s="1"/>
  <c r="D155" i="1"/>
  <c r="D153" i="1"/>
  <c r="D152" i="1"/>
  <c r="O151" i="1"/>
  <c r="N151" i="1"/>
  <c r="M151" i="1"/>
  <c r="L151" i="1"/>
  <c r="K151" i="1"/>
  <c r="H151" i="1"/>
  <c r="G151" i="1"/>
  <c r="F151" i="1"/>
  <c r="E151" i="1"/>
  <c r="Q38" i="2"/>
  <c r="I19" i="1"/>
  <c r="I14" i="1" s="1"/>
  <c r="I134" i="1"/>
  <c r="I139" i="1"/>
  <c r="I136" i="1" s="1"/>
  <c r="I149" i="1"/>
  <c r="D150" i="1"/>
  <c r="D148" i="1"/>
  <c r="D147" i="1"/>
  <c r="O146" i="1"/>
  <c r="N146" i="1"/>
  <c r="M146" i="1"/>
  <c r="L146" i="1"/>
  <c r="K146" i="1"/>
  <c r="J146" i="1"/>
  <c r="H146" i="1"/>
  <c r="G146" i="1"/>
  <c r="F146" i="1"/>
  <c r="E146" i="1"/>
  <c r="D140" i="1"/>
  <c r="D138" i="1"/>
  <c r="D137" i="1"/>
  <c r="O136" i="1"/>
  <c r="N136" i="1"/>
  <c r="M136" i="1"/>
  <c r="L136" i="1"/>
  <c r="K136" i="1"/>
  <c r="J136" i="1"/>
  <c r="H136" i="1"/>
  <c r="G136" i="1"/>
  <c r="F136" i="1"/>
  <c r="E136" i="1"/>
  <c r="D145" i="1"/>
  <c r="D143" i="1"/>
  <c r="D142" i="1"/>
  <c r="O141" i="1"/>
  <c r="N141" i="1"/>
  <c r="M141" i="1"/>
  <c r="L141" i="1"/>
  <c r="K141" i="1"/>
  <c r="J141" i="1"/>
  <c r="H141" i="1"/>
  <c r="G141" i="1"/>
  <c r="F141" i="1"/>
  <c r="E141" i="1"/>
  <c r="D135" i="1"/>
  <c r="D133" i="1"/>
  <c r="D132" i="1"/>
  <c r="O131" i="1"/>
  <c r="N131" i="1"/>
  <c r="M131" i="1"/>
  <c r="L131" i="1"/>
  <c r="K131" i="1"/>
  <c r="J131" i="1"/>
  <c r="H131" i="1"/>
  <c r="G131" i="1"/>
  <c r="F131" i="1"/>
  <c r="E131" i="1"/>
  <c r="P37" i="2"/>
  <c r="Q37" i="2" s="1"/>
  <c r="P36" i="2"/>
  <c r="Q36" i="2" s="1"/>
  <c r="P35" i="2"/>
  <c r="Q35" i="2" s="1"/>
  <c r="R35" i="2" s="1"/>
  <c r="S35" i="2" s="1"/>
  <c r="P34" i="2"/>
  <c r="I250" i="1"/>
  <c r="I247" i="1" s="1"/>
  <c r="G250" i="1"/>
  <c r="G247" i="1" s="1"/>
  <c r="F250" i="1"/>
  <c r="E250" i="1"/>
  <c r="F249" i="1"/>
  <c r="H247" i="1"/>
  <c r="I240" i="1"/>
  <c r="I237" i="1" s="1"/>
  <c r="O240" i="1"/>
  <c r="O237" i="1" s="1"/>
  <c r="N240" i="1"/>
  <c r="N237" i="1" s="1"/>
  <c r="M240" i="1"/>
  <c r="M237" i="1" s="1"/>
  <c r="L240" i="1"/>
  <c r="L237" i="1" s="1"/>
  <c r="K240" i="1"/>
  <c r="K237" i="1" s="1"/>
  <c r="J240" i="1"/>
  <c r="J237" i="1" s="1"/>
  <c r="G240" i="1"/>
  <c r="G237" i="1" s="1"/>
  <c r="F240" i="1"/>
  <c r="E240" i="1"/>
  <c r="E237" i="1" s="1"/>
  <c r="F239" i="1"/>
  <c r="D239" i="1" s="1"/>
  <c r="H237" i="1"/>
  <c r="I129" i="1"/>
  <c r="I124" i="1"/>
  <c r="D130" i="1"/>
  <c r="D128" i="1"/>
  <c r="D127" i="1"/>
  <c r="O126" i="1"/>
  <c r="N126" i="1"/>
  <c r="M126" i="1"/>
  <c r="L126" i="1"/>
  <c r="K126" i="1"/>
  <c r="J126" i="1"/>
  <c r="H126" i="1"/>
  <c r="G126" i="1"/>
  <c r="F126" i="1"/>
  <c r="E126" i="1"/>
  <c r="D125" i="1"/>
  <c r="D123" i="1"/>
  <c r="D122" i="1"/>
  <c r="O121" i="1"/>
  <c r="N121" i="1"/>
  <c r="M121" i="1"/>
  <c r="L121" i="1"/>
  <c r="K121" i="1"/>
  <c r="J121" i="1"/>
  <c r="H121" i="1"/>
  <c r="G121" i="1"/>
  <c r="F121" i="1"/>
  <c r="E121" i="1"/>
  <c r="P55" i="2"/>
  <c r="P33" i="2"/>
  <c r="Q33" i="2" s="1"/>
  <c r="R33" i="2" s="1"/>
  <c r="S33" i="2" s="1"/>
  <c r="P32" i="2"/>
  <c r="H53" i="2"/>
  <c r="L250" i="1"/>
  <c r="O245" i="1"/>
  <c r="O242" i="1" s="1"/>
  <c r="N245" i="1"/>
  <c r="N242" i="1" s="1"/>
  <c r="M245" i="1"/>
  <c r="M242" i="1" s="1"/>
  <c r="L245" i="1"/>
  <c r="L242" i="1" s="1"/>
  <c r="K245" i="1"/>
  <c r="K242" i="1" s="1"/>
  <c r="J245" i="1"/>
  <c r="J242" i="1" s="1"/>
  <c r="G245" i="1"/>
  <c r="G242" i="1" s="1"/>
  <c r="F245" i="1"/>
  <c r="E245" i="1"/>
  <c r="E242" i="1" s="1"/>
  <c r="F244" i="1"/>
  <c r="D244" i="1" s="1"/>
  <c r="I242" i="1"/>
  <c r="H242" i="1"/>
  <c r="P56" i="2"/>
  <c r="Q56" i="2" s="1"/>
  <c r="F19" i="1"/>
  <c r="F14" i="1" s="1"/>
  <c r="G19" i="1"/>
  <c r="G14" i="1" s="1"/>
  <c r="M19" i="1"/>
  <c r="M14" i="1" s="1"/>
  <c r="N19" i="1"/>
  <c r="N14" i="1" s="1"/>
  <c r="O19" i="1"/>
  <c r="O14" i="1" s="1"/>
  <c r="E19" i="1"/>
  <c r="E14" i="1" s="1"/>
  <c r="P51" i="2"/>
  <c r="P52" i="2"/>
  <c r="Q52" i="2" s="1"/>
  <c r="R52" i="2" s="1"/>
  <c r="P15" i="2"/>
  <c r="P16" i="2"/>
  <c r="P17" i="2"/>
  <c r="P18" i="2"/>
  <c r="Q18" i="2" s="1"/>
  <c r="P20" i="2"/>
  <c r="Q20" i="2" s="1"/>
  <c r="R20" i="2" s="1"/>
  <c r="S20" i="2" s="1"/>
  <c r="P21" i="2"/>
  <c r="Q21" i="2" s="1"/>
  <c r="R21" i="2" s="1"/>
  <c r="S21" i="2" s="1"/>
  <c r="P22" i="2"/>
  <c r="Q22" i="2" s="1"/>
  <c r="R22" i="2" s="1"/>
  <c r="P23" i="2"/>
  <c r="Q23" i="2" s="1"/>
  <c r="P24" i="2"/>
  <c r="Q24" i="2" s="1"/>
  <c r="P26" i="2"/>
  <c r="Q26" i="2" s="1"/>
  <c r="P29" i="2"/>
  <c r="Q29" i="2" s="1"/>
  <c r="R29" i="2" s="1"/>
  <c r="S29" i="2" s="1"/>
  <c r="P30" i="2"/>
  <c r="Q30" i="2" s="1"/>
  <c r="R30" i="2" s="1"/>
  <c r="S30" i="2" s="1"/>
  <c r="P31" i="2"/>
  <c r="Q31" i="2" s="1"/>
  <c r="M36" i="1"/>
  <c r="N36" i="1"/>
  <c r="O36" i="1"/>
  <c r="M41" i="1"/>
  <c r="N41" i="1"/>
  <c r="O41" i="1"/>
  <c r="M46" i="1"/>
  <c r="N46" i="1"/>
  <c r="O46" i="1"/>
  <c r="M51" i="1"/>
  <c r="N51" i="1"/>
  <c r="O51" i="1"/>
  <c r="M56" i="1"/>
  <c r="N56" i="1"/>
  <c r="O56" i="1"/>
  <c r="M66" i="1"/>
  <c r="N66" i="1"/>
  <c r="O66" i="1"/>
  <c r="M71" i="1"/>
  <c r="N71" i="1"/>
  <c r="O71" i="1"/>
  <c r="M76" i="1"/>
  <c r="N76" i="1"/>
  <c r="O76" i="1"/>
  <c r="M81" i="1"/>
  <c r="N81" i="1"/>
  <c r="O81" i="1"/>
  <c r="M86" i="1"/>
  <c r="N86" i="1"/>
  <c r="O86" i="1"/>
  <c r="M91" i="1"/>
  <c r="N91" i="1"/>
  <c r="O91" i="1"/>
  <c r="M96" i="1"/>
  <c r="N96" i="1"/>
  <c r="O96" i="1"/>
  <c r="M111" i="1"/>
  <c r="N111" i="1"/>
  <c r="O111" i="1"/>
  <c r="M116" i="1"/>
  <c r="N116" i="1"/>
  <c r="O116" i="1"/>
  <c r="M202" i="1"/>
  <c r="N202" i="1"/>
  <c r="O202" i="1"/>
  <c r="M207" i="1"/>
  <c r="N207" i="1"/>
  <c r="O207" i="1"/>
  <c r="M220" i="1"/>
  <c r="M217" i="1" s="1"/>
  <c r="N220" i="1"/>
  <c r="N217" i="1" s="1"/>
  <c r="O220" i="1"/>
  <c r="O217" i="1" s="1"/>
  <c r="M222" i="1"/>
  <c r="N222" i="1"/>
  <c r="O222" i="1"/>
  <c r="M227" i="1"/>
  <c r="N227" i="1"/>
  <c r="O227" i="1"/>
  <c r="L227" i="1"/>
  <c r="L222" i="1"/>
  <c r="L220" i="1"/>
  <c r="L217" i="1" s="1"/>
  <c r="L207" i="1"/>
  <c r="L202" i="1"/>
  <c r="L197" i="1"/>
  <c r="L116" i="1"/>
  <c r="L111" i="1"/>
  <c r="L96" i="1"/>
  <c r="L91" i="1"/>
  <c r="L86" i="1"/>
  <c r="L81" i="1"/>
  <c r="L76" i="1"/>
  <c r="L71" i="1"/>
  <c r="L66" i="1"/>
  <c r="L56" i="1"/>
  <c r="L51" i="1"/>
  <c r="L46" i="1"/>
  <c r="L41" i="1"/>
  <c r="L36" i="1"/>
  <c r="L34" i="1"/>
  <c r="L31" i="1" s="1"/>
  <c r="G16" i="1"/>
  <c r="D47" i="1"/>
  <c r="D48" i="1"/>
  <c r="D50" i="1"/>
  <c r="D52" i="1"/>
  <c r="D53" i="1"/>
  <c r="D55" i="1"/>
  <c r="D57" i="1"/>
  <c r="D58" i="1"/>
  <c r="D59" i="1"/>
  <c r="D60" i="1"/>
  <c r="D82" i="1"/>
  <c r="D83" i="1"/>
  <c r="D85" i="1"/>
  <c r="D90" i="1"/>
  <c r="D95" i="1"/>
  <c r="D100" i="1"/>
  <c r="D102" i="1"/>
  <c r="D103" i="1"/>
  <c r="D105" i="1"/>
  <c r="D107" i="1"/>
  <c r="D108" i="1"/>
  <c r="D110" i="1"/>
  <c r="D112" i="1"/>
  <c r="D113" i="1"/>
  <c r="D114" i="1"/>
  <c r="D117" i="1"/>
  <c r="D118" i="1"/>
  <c r="D120" i="1"/>
  <c r="D182" i="1"/>
  <c r="D188" i="1"/>
  <c r="D189" i="1"/>
  <c r="D191" i="1"/>
  <c r="D193" i="1"/>
  <c r="D194" i="1"/>
  <c r="D196" i="1"/>
  <c r="D198" i="1"/>
  <c r="D199" i="1"/>
  <c r="D201" i="1"/>
  <c r="D203" i="1"/>
  <c r="D204" i="1"/>
  <c r="D206" i="1"/>
  <c r="D208" i="1"/>
  <c r="D209" i="1"/>
  <c r="D211" i="1"/>
  <c r="D213" i="1"/>
  <c r="D214" i="1"/>
  <c r="D216" i="1"/>
  <c r="D218" i="1"/>
  <c r="D221" i="1"/>
  <c r="D223" i="1"/>
  <c r="D226" i="1"/>
  <c r="D228" i="1"/>
  <c r="D231" i="1"/>
  <c r="K235" i="1"/>
  <c r="K232" i="1" s="1"/>
  <c r="J235" i="1"/>
  <c r="J232" i="1" s="1"/>
  <c r="I235" i="1"/>
  <c r="I232" i="1" s="1"/>
  <c r="G235" i="1"/>
  <c r="G232" i="1" s="1"/>
  <c r="F235" i="1"/>
  <c r="E235" i="1"/>
  <c r="E232" i="1" s="1"/>
  <c r="F234" i="1"/>
  <c r="D234" i="1" s="1"/>
  <c r="H232" i="1"/>
  <c r="J215" i="1"/>
  <c r="J212" i="1" s="1"/>
  <c r="I215" i="1"/>
  <c r="I212" i="1" s="1"/>
  <c r="I119" i="1"/>
  <c r="D119" i="1" s="1"/>
  <c r="K116" i="1"/>
  <c r="J116" i="1"/>
  <c r="H116" i="1"/>
  <c r="G116" i="1"/>
  <c r="F116" i="1"/>
  <c r="E116" i="1"/>
  <c r="I104" i="1"/>
  <c r="I101" i="1" s="1"/>
  <c r="K227" i="1"/>
  <c r="K222" i="1"/>
  <c r="K220" i="1"/>
  <c r="K217" i="1" s="1"/>
  <c r="K207" i="1"/>
  <c r="K202" i="1"/>
  <c r="K200" i="1"/>
  <c r="K197" i="1" s="1"/>
  <c r="K195" i="1"/>
  <c r="K190" i="1"/>
  <c r="K187" i="1" s="1"/>
  <c r="K111" i="1"/>
  <c r="K106" i="1"/>
  <c r="K91" i="1"/>
  <c r="K86" i="1"/>
  <c r="K81" i="1"/>
  <c r="K76" i="1"/>
  <c r="K71" i="1"/>
  <c r="K66" i="1"/>
  <c r="K56" i="1"/>
  <c r="K51" i="1"/>
  <c r="K46" i="1"/>
  <c r="K41" i="1"/>
  <c r="K34" i="1"/>
  <c r="K31" i="1" s="1"/>
  <c r="K29" i="1"/>
  <c r="K26" i="1" s="1"/>
  <c r="L106" i="1"/>
  <c r="L192" i="1"/>
  <c r="L212" i="1"/>
  <c r="L24" i="1"/>
  <c r="H225" i="1"/>
  <c r="H222" i="1" s="1"/>
  <c r="K96" i="1"/>
  <c r="R14" i="2"/>
  <c r="O61" i="1"/>
  <c r="N101" i="1"/>
  <c r="H215" i="1"/>
  <c r="H212" i="1" s="1"/>
  <c r="N24" i="1"/>
  <c r="O24" i="1"/>
  <c r="H47" i="2"/>
  <c r="H46" i="2"/>
  <c r="O101" i="1"/>
  <c r="H27" i="2"/>
  <c r="H13" i="2"/>
  <c r="H12" i="2"/>
  <c r="N26" i="1"/>
  <c r="H210" i="1"/>
  <c r="H207" i="1" s="1"/>
  <c r="H74" i="1"/>
  <c r="H71" i="1" s="1"/>
  <c r="H44" i="1"/>
  <c r="H41" i="1" s="1"/>
  <c r="H54" i="1"/>
  <c r="J51" i="1"/>
  <c r="I51" i="1"/>
  <c r="G51" i="1"/>
  <c r="F51" i="1"/>
  <c r="E51" i="1"/>
  <c r="H111" i="1"/>
  <c r="J111" i="1"/>
  <c r="I111" i="1"/>
  <c r="G111" i="1"/>
  <c r="F111" i="1"/>
  <c r="E111" i="1"/>
  <c r="H104" i="1"/>
  <c r="H101" i="1" s="1"/>
  <c r="G101" i="1"/>
  <c r="F101" i="1"/>
  <c r="E101" i="1"/>
  <c r="H109" i="1"/>
  <c r="H106" i="1" s="1"/>
  <c r="J64" i="1"/>
  <c r="J61" i="1" s="1"/>
  <c r="I64" i="1"/>
  <c r="I61" i="1" s="1"/>
  <c r="H64" i="1"/>
  <c r="H61" i="1" s="1"/>
  <c r="G106" i="1"/>
  <c r="F106" i="1"/>
  <c r="E106" i="1"/>
  <c r="O26" i="1"/>
  <c r="G17" i="1"/>
  <c r="G94" i="1"/>
  <c r="G91" i="1" s="1"/>
  <c r="G89" i="1"/>
  <c r="G86" i="1" s="1"/>
  <c r="G99" i="1"/>
  <c r="H16" i="1"/>
  <c r="H11" i="1" s="1"/>
  <c r="I16" i="1"/>
  <c r="I11" i="1" s="1"/>
  <c r="H17" i="1"/>
  <c r="I17" i="1"/>
  <c r="G217" i="1"/>
  <c r="G183" i="1" s="1"/>
  <c r="G230" i="1"/>
  <c r="G227" i="1" s="1"/>
  <c r="G215" i="1"/>
  <c r="G212" i="1" s="1"/>
  <c r="G205" i="1"/>
  <c r="G44" i="1"/>
  <c r="G49" i="1"/>
  <c r="D49" i="1" s="1"/>
  <c r="G74" i="1"/>
  <c r="G71" i="1" s="1"/>
  <c r="G79" i="1"/>
  <c r="G76" i="1" s="1"/>
  <c r="E94" i="1"/>
  <c r="E91" i="1" s="1"/>
  <c r="J91" i="1"/>
  <c r="I91" i="1"/>
  <c r="H91" i="1"/>
  <c r="F91" i="1"/>
  <c r="E89" i="1"/>
  <c r="J86" i="1"/>
  <c r="I86" i="1"/>
  <c r="H86" i="1"/>
  <c r="F86" i="1"/>
  <c r="J220" i="1"/>
  <c r="J217" i="1" s="1"/>
  <c r="I220" i="1"/>
  <c r="I217" i="1" s="1"/>
  <c r="H220" i="1"/>
  <c r="G84" i="1"/>
  <c r="G81" i="1" s="1"/>
  <c r="E84" i="1"/>
  <c r="E81" i="1" s="1"/>
  <c r="J81" i="1"/>
  <c r="I81" i="1"/>
  <c r="H81" i="1"/>
  <c r="F81" i="1"/>
  <c r="F39" i="1"/>
  <c r="F36" i="1" s="1"/>
  <c r="F230" i="1"/>
  <c r="F225" i="1"/>
  <c r="E230" i="1"/>
  <c r="E227" i="1" s="1"/>
  <c r="F229" i="1"/>
  <c r="D229" i="1" s="1"/>
  <c r="J227" i="1"/>
  <c r="I227" i="1"/>
  <c r="H227" i="1"/>
  <c r="E225" i="1"/>
  <c r="E222" i="1" s="1"/>
  <c r="F224" i="1"/>
  <c r="J222" i="1"/>
  <c r="I222" i="1"/>
  <c r="G222" i="1"/>
  <c r="F79" i="1"/>
  <c r="F74" i="1"/>
  <c r="F71" i="1" s="1"/>
  <c r="J76" i="1"/>
  <c r="I76" i="1"/>
  <c r="H76" i="1"/>
  <c r="E71" i="1"/>
  <c r="J71" i="1"/>
  <c r="I71" i="1"/>
  <c r="F215" i="1"/>
  <c r="F212" i="1" s="1"/>
  <c r="E212" i="1"/>
  <c r="E210" i="1"/>
  <c r="E220" i="1"/>
  <c r="E217" i="1" s="1"/>
  <c r="E183" i="1" s="1"/>
  <c r="F217" i="1"/>
  <c r="F183" i="1" s="1"/>
  <c r="E195" i="1"/>
  <c r="J24" i="1"/>
  <c r="J21" i="1" s="1"/>
  <c r="I24" i="1"/>
  <c r="H24" i="1"/>
  <c r="H21" i="1" s="1"/>
  <c r="G24" i="1"/>
  <c r="G21" i="1" s="1"/>
  <c r="F21" i="1"/>
  <c r="E24" i="1"/>
  <c r="E21" i="1" s="1"/>
  <c r="J29" i="1"/>
  <c r="I29" i="1"/>
  <c r="I26" i="1" s="1"/>
  <c r="H29" i="1"/>
  <c r="H26" i="1" s="1"/>
  <c r="G29" i="1"/>
  <c r="G26" i="1" s="1"/>
  <c r="F26" i="1"/>
  <c r="E29" i="1"/>
  <c r="J34" i="1"/>
  <c r="J31" i="1" s="1"/>
  <c r="I34" i="1"/>
  <c r="I31" i="1" s="1"/>
  <c r="H34" i="1"/>
  <c r="G34" i="1"/>
  <c r="G31" i="1" s="1"/>
  <c r="F34" i="1"/>
  <c r="F31" i="1" s="1"/>
  <c r="E34" i="1"/>
  <c r="E64" i="1"/>
  <c r="E61" i="1" s="1"/>
  <c r="E69" i="1"/>
  <c r="D69" i="1" s="1"/>
  <c r="J190" i="1"/>
  <c r="I190" i="1"/>
  <c r="H190" i="1"/>
  <c r="G190" i="1"/>
  <c r="F190" i="1"/>
  <c r="E190" i="1"/>
  <c r="J195" i="1"/>
  <c r="J192" i="1" s="1"/>
  <c r="I195" i="1"/>
  <c r="I192" i="1" s="1"/>
  <c r="H195" i="1"/>
  <c r="H192" i="1" s="1"/>
  <c r="G195" i="1"/>
  <c r="G192" i="1" s="1"/>
  <c r="J200" i="1"/>
  <c r="J197" i="1" s="1"/>
  <c r="I200" i="1"/>
  <c r="I197" i="1" s="1"/>
  <c r="G200" i="1"/>
  <c r="G197" i="1" s="1"/>
  <c r="F200" i="1"/>
  <c r="F197" i="1" s="1"/>
  <c r="E200" i="1"/>
  <c r="E197" i="1" s="1"/>
  <c r="J202" i="1"/>
  <c r="I202" i="1"/>
  <c r="H202" i="1"/>
  <c r="F202" i="1"/>
  <c r="E202" i="1"/>
  <c r="F17" i="1"/>
  <c r="E17" i="1"/>
  <c r="G61" i="1"/>
  <c r="F61" i="1"/>
  <c r="J56" i="1"/>
  <c r="I56" i="1"/>
  <c r="H56" i="1"/>
  <c r="G56" i="1"/>
  <c r="F56" i="1"/>
  <c r="E56" i="1"/>
  <c r="I106" i="1"/>
  <c r="H96" i="1"/>
  <c r="J96" i="1"/>
  <c r="I96" i="1"/>
  <c r="E76" i="1"/>
  <c r="E96" i="1"/>
  <c r="F96" i="1"/>
  <c r="J207" i="1"/>
  <c r="I207" i="1"/>
  <c r="G207" i="1"/>
  <c r="F207" i="1"/>
  <c r="F192" i="1"/>
  <c r="J66" i="1"/>
  <c r="I66" i="1"/>
  <c r="H66" i="1"/>
  <c r="G66" i="1"/>
  <c r="F66" i="1"/>
  <c r="J46" i="1"/>
  <c r="I46" i="1"/>
  <c r="H46" i="1"/>
  <c r="F46" i="1"/>
  <c r="E46" i="1"/>
  <c r="J41" i="1"/>
  <c r="I41" i="1"/>
  <c r="F41" i="1"/>
  <c r="E41" i="1"/>
  <c r="J36" i="1"/>
  <c r="I36" i="1"/>
  <c r="H36" i="1"/>
  <c r="G36" i="1"/>
  <c r="E36" i="1"/>
  <c r="M184" i="1" l="1"/>
  <c r="M181" i="1" s="1"/>
  <c r="O184" i="1"/>
  <c r="M187" i="1"/>
  <c r="O192" i="1"/>
  <c r="E184" i="1"/>
  <c r="E181" i="1" s="1"/>
  <c r="G187" i="1"/>
  <c r="G184" i="1"/>
  <c r="G181" i="1" s="1"/>
  <c r="F187" i="1"/>
  <c r="F184" i="1"/>
  <c r="F181" i="1" s="1"/>
  <c r="H187" i="1"/>
  <c r="H184" i="1"/>
  <c r="I187" i="1"/>
  <c r="I186" i="1" s="1"/>
  <c r="I184" i="1"/>
  <c r="L247" i="1"/>
  <c r="L184" i="1"/>
  <c r="L181" i="1" s="1"/>
  <c r="J187" i="1"/>
  <c r="J186" i="1" s="1"/>
  <c r="J184" i="1"/>
  <c r="J181" i="1" s="1"/>
  <c r="E187" i="1"/>
  <c r="P44" i="2"/>
  <c r="N18" i="1"/>
  <c r="P10" i="2"/>
  <c r="P9" i="2" s="1"/>
  <c r="O18" i="1"/>
  <c r="L18" i="1"/>
  <c r="L15" i="1" s="1"/>
  <c r="M18" i="1"/>
  <c r="M15" i="1" s="1"/>
  <c r="L61" i="1"/>
  <c r="D61" i="1" s="1"/>
  <c r="D44" i="1"/>
  <c r="N12" i="1"/>
  <c r="J12" i="1"/>
  <c r="O287" i="1"/>
  <c r="L287" i="1"/>
  <c r="N287" i="1"/>
  <c r="F232" i="1"/>
  <c r="L11" i="1"/>
  <c r="M287" i="1"/>
  <c r="L232" i="1"/>
  <c r="L12" i="1"/>
  <c r="G41" i="1"/>
  <c r="D41" i="1" s="1"/>
  <c r="F262" i="1"/>
  <c r="J14" i="1"/>
  <c r="D14" i="1" s="1"/>
  <c r="H19" i="2"/>
  <c r="I141" i="1"/>
  <c r="D141" i="1" s="1"/>
  <c r="I116" i="1"/>
  <c r="D116" i="1" s="1"/>
  <c r="D139" i="1"/>
  <c r="H60" i="2"/>
  <c r="D210" i="1"/>
  <c r="F237" i="1"/>
  <c r="D237" i="1" s="1"/>
  <c r="Q15" i="2"/>
  <c r="E207" i="1"/>
  <c r="D207" i="1" s="1"/>
  <c r="D255" i="1"/>
  <c r="G18" i="1"/>
  <c r="G15" i="1" s="1"/>
  <c r="D89" i="1"/>
  <c r="D79" i="1"/>
  <c r="H21" i="2"/>
  <c r="D185" i="1"/>
  <c r="D39" i="1"/>
  <c r="D159" i="1"/>
  <c r="Q48" i="2"/>
  <c r="N190" i="1"/>
  <c r="K192" i="1"/>
  <c r="K186" i="1" s="1"/>
  <c r="K184" i="1"/>
  <c r="K181" i="1" s="1"/>
  <c r="G12" i="1"/>
  <c r="D288" i="1"/>
  <c r="D104" i="1"/>
  <c r="D240" i="1"/>
  <c r="D136" i="1"/>
  <c r="D156" i="1"/>
  <c r="H11" i="2"/>
  <c r="D225" i="1"/>
  <c r="F227" i="1"/>
  <c r="D227" i="1" s="1"/>
  <c r="E86" i="1"/>
  <c r="D86" i="1" s="1"/>
  <c r="D91" i="1"/>
  <c r="D94" i="1"/>
  <c r="O21" i="1"/>
  <c r="O20" i="1" s="1"/>
  <c r="K18" i="1"/>
  <c r="D197" i="1"/>
  <c r="D106" i="1"/>
  <c r="F12" i="1"/>
  <c r="I12" i="1"/>
  <c r="D54" i="1"/>
  <c r="H51" i="1"/>
  <c r="D51" i="1" s="1"/>
  <c r="O212" i="1"/>
  <c r="D212" i="1" s="1"/>
  <c r="H50" i="2"/>
  <c r="Q51" i="2"/>
  <c r="R51" i="2" s="1"/>
  <c r="S51" i="2" s="1"/>
  <c r="H51" i="2" s="1"/>
  <c r="D249" i="1"/>
  <c r="F247" i="1"/>
  <c r="J151" i="1"/>
  <c r="D151" i="1" s="1"/>
  <c r="D154" i="1"/>
  <c r="F18" i="1"/>
  <c r="F15" i="1" s="1"/>
  <c r="F76" i="1"/>
  <c r="D76" i="1" s="1"/>
  <c r="D230" i="1"/>
  <c r="D29" i="1"/>
  <c r="E26" i="1"/>
  <c r="D24" i="1"/>
  <c r="D195" i="1"/>
  <c r="D74" i="1"/>
  <c r="D224" i="1"/>
  <c r="F222" i="1"/>
  <c r="D84" i="1"/>
  <c r="H217" i="1"/>
  <c r="H183" i="1" s="1"/>
  <c r="H12" i="1" s="1"/>
  <c r="D220" i="1"/>
  <c r="D99" i="1"/>
  <c r="G96" i="1"/>
  <c r="D96" i="1" s="1"/>
  <c r="H30" i="2"/>
  <c r="D19" i="1"/>
  <c r="D293" i="1"/>
  <c r="F257" i="1"/>
  <c r="R49" i="2"/>
  <c r="S49" i="2" s="1"/>
  <c r="O12" i="1"/>
  <c r="M12" i="1"/>
  <c r="D36" i="1"/>
  <c r="D56" i="1"/>
  <c r="D17" i="1"/>
  <c r="D109" i="1"/>
  <c r="D111" i="1"/>
  <c r="S22" i="2"/>
  <c r="H22" i="2" s="1"/>
  <c r="S52" i="2"/>
  <c r="H52" i="2" s="1"/>
  <c r="D34" i="1"/>
  <c r="E31" i="1"/>
  <c r="I18" i="1"/>
  <c r="D71" i="1"/>
  <c r="D205" i="1"/>
  <c r="G202" i="1"/>
  <c r="D101" i="1"/>
  <c r="L21" i="1"/>
  <c r="N235" i="1"/>
  <c r="N232" i="1" s="1"/>
  <c r="O232" i="1"/>
  <c r="R23" i="2"/>
  <c r="S23" i="2" s="1"/>
  <c r="Q17" i="2"/>
  <c r="R17" i="2" s="1"/>
  <c r="S17" i="2" s="1"/>
  <c r="Q16" i="2"/>
  <c r="R16" i="2" s="1"/>
  <c r="S16" i="2" s="1"/>
  <c r="R56" i="2"/>
  <c r="S56" i="2" s="1"/>
  <c r="D245" i="1"/>
  <c r="D242" i="1" s="1"/>
  <c r="F242" i="1"/>
  <c r="D124" i="1"/>
  <c r="I121" i="1"/>
  <c r="D121" i="1" s="1"/>
  <c r="E247" i="1"/>
  <c r="D250" i="1"/>
  <c r="R36" i="2"/>
  <c r="S36" i="2" s="1"/>
  <c r="Q65" i="2"/>
  <c r="M21" i="1"/>
  <c r="M20" i="1" s="1"/>
  <c r="K11" i="1"/>
  <c r="R59" i="2"/>
  <c r="S59" i="2" s="1"/>
  <c r="K21" i="1"/>
  <c r="K20" i="1" s="1"/>
  <c r="E12" i="1"/>
  <c r="G46" i="1"/>
  <c r="E66" i="1"/>
  <c r="D66" i="1" s="1"/>
  <c r="E192" i="1"/>
  <c r="E18" i="1"/>
  <c r="I21" i="1"/>
  <c r="D81" i="1"/>
  <c r="D200" i="1"/>
  <c r="D64" i="1"/>
  <c r="H31" i="1"/>
  <c r="H18" i="1"/>
  <c r="J26" i="1"/>
  <c r="J18" i="1"/>
  <c r="N21" i="1"/>
  <c r="N20" i="1" s="1"/>
  <c r="S14" i="2"/>
  <c r="K12" i="1"/>
  <c r="H29" i="2"/>
  <c r="M192" i="1"/>
  <c r="L187" i="1"/>
  <c r="D16" i="1"/>
  <c r="G11" i="1"/>
  <c r="R31" i="2"/>
  <c r="S31" i="2" s="1"/>
  <c r="R26" i="2"/>
  <c r="S26" i="2" s="1"/>
  <c r="H25" i="2"/>
  <c r="R24" i="2"/>
  <c r="S24" i="2" s="1"/>
  <c r="H20" i="2"/>
  <c r="R18" i="2"/>
  <c r="S18" i="2" s="1"/>
  <c r="H33" i="2"/>
  <c r="H35" i="2"/>
  <c r="P64" i="2"/>
  <c r="D296" i="1"/>
  <c r="I146" i="1"/>
  <c r="D146" i="1" s="1"/>
  <c r="D149" i="1"/>
  <c r="D134" i="1"/>
  <c r="I131" i="1"/>
  <c r="D131" i="1" s="1"/>
  <c r="R38" i="2"/>
  <c r="S38" i="2" s="1"/>
  <c r="G257" i="1"/>
  <c r="D260" i="1"/>
  <c r="D265" i="1"/>
  <c r="D262" i="1" s="1"/>
  <c r="Q32" i="2"/>
  <c r="R32" i="2" s="1"/>
  <c r="S32" i="2" s="1"/>
  <c r="Q55" i="2"/>
  <c r="R55" i="2" s="1"/>
  <c r="S55" i="2" s="1"/>
  <c r="D129" i="1"/>
  <c r="I126" i="1"/>
  <c r="D126" i="1" s="1"/>
  <c r="Q34" i="2"/>
  <c r="R34" i="2" s="1"/>
  <c r="S34" i="2" s="1"/>
  <c r="R37" i="2"/>
  <c r="S37" i="2" s="1"/>
  <c r="D254" i="1"/>
  <c r="F252" i="1"/>
  <c r="D252" i="1" s="1"/>
  <c r="N184" i="1" l="1"/>
  <c r="N181" i="1" s="1"/>
  <c r="Q44" i="2"/>
  <c r="H186" i="1"/>
  <c r="L186" i="1"/>
  <c r="F186" i="1"/>
  <c r="E186" i="1"/>
  <c r="G186" i="1"/>
  <c r="M186" i="1"/>
  <c r="D287" i="1"/>
  <c r="H17" i="2"/>
  <c r="D232" i="1"/>
  <c r="Q10" i="2"/>
  <c r="Q9" i="2" s="1"/>
  <c r="L20" i="1"/>
  <c r="H16" i="2"/>
  <c r="R15" i="2"/>
  <c r="S15" i="2" s="1"/>
  <c r="S10" i="2" s="1"/>
  <c r="P8" i="2"/>
  <c r="D247" i="1"/>
  <c r="H55" i="2"/>
  <c r="D215" i="1"/>
  <c r="H54" i="2"/>
  <c r="J20" i="1"/>
  <c r="R48" i="2"/>
  <c r="R44" i="2" s="1"/>
  <c r="H32" i="2"/>
  <c r="G13" i="1"/>
  <c r="G10" i="1" s="1"/>
  <c r="H38" i="2"/>
  <c r="K13" i="1"/>
  <c r="K10" i="1" s="1"/>
  <c r="H45" i="2"/>
  <c r="N187" i="1"/>
  <c r="N186" i="1" s="1"/>
  <c r="D257" i="1"/>
  <c r="F20" i="1"/>
  <c r="H49" i="2"/>
  <c r="D21" i="1"/>
  <c r="H181" i="1"/>
  <c r="D183" i="1"/>
  <c r="D222" i="1"/>
  <c r="H24" i="2"/>
  <c r="H20" i="1"/>
  <c r="D192" i="1"/>
  <c r="G20" i="1"/>
  <c r="D217" i="1"/>
  <c r="F13" i="1"/>
  <c r="F10" i="1" s="1"/>
  <c r="N15" i="1"/>
  <c r="I181" i="1"/>
  <c r="D18" i="1"/>
  <c r="E13" i="1"/>
  <c r="E10" i="1" s="1"/>
  <c r="E15" i="1"/>
  <c r="D12" i="1"/>
  <c r="O15" i="1"/>
  <c r="M13" i="1"/>
  <c r="M10" i="1" s="1"/>
  <c r="Q64" i="2"/>
  <c r="R65" i="2"/>
  <c r="L13" i="1"/>
  <c r="L10" i="1" s="1"/>
  <c r="I15" i="1"/>
  <c r="I13" i="1"/>
  <c r="I10" i="1" s="1"/>
  <c r="D46" i="1"/>
  <c r="H37" i="2"/>
  <c r="H34" i="2"/>
  <c r="H18" i="2"/>
  <c r="H26" i="2"/>
  <c r="H31" i="2"/>
  <c r="D11" i="1"/>
  <c r="D235" i="1"/>
  <c r="J13" i="1"/>
  <c r="J10" i="1" s="1"/>
  <c r="J15" i="1"/>
  <c r="H15" i="1"/>
  <c r="H13" i="1"/>
  <c r="H10" i="1" s="1"/>
  <c r="I20" i="1"/>
  <c r="H59" i="2"/>
  <c r="K15" i="1"/>
  <c r="H36" i="2"/>
  <c r="H56" i="2"/>
  <c r="H23" i="2"/>
  <c r="H14" i="2"/>
  <c r="D31" i="1"/>
  <c r="E20" i="1"/>
  <c r="D202" i="1"/>
  <c r="D26" i="1"/>
  <c r="R10" i="2" l="1"/>
  <c r="R9" i="2" s="1"/>
  <c r="R8" i="2" s="1"/>
  <c r="Q8" i="2"/>
  <c r="S48" i="2"/>
  <c r="O181" i="1"/>
  <c r="D181" i="1" s="1"/>
  <c r="O187" i="1"/>
  <c r="O186" i="1" s="1"/>
  <c r="D190" i="1"/>
  <c r="H15" i="2"/>
  <c r="H10" i="2" s="1"/>
  <c r="S9" i="2"/>
  <c r="O13" i="1"/>
  <c r="O10" i="1" s="1"/>
  <c r="N13" i="1"/>
  <c r="N10" i="1" s="1"/>
  <c r="S65" i="2"/>
  <c r="R64" i="2"/>
  <c r="D15" i="1"/>
  <c r="D20" i="1"/>
  <c r="D184" i="1"/>
  <c r="S44" i="2" l="1"/>
  <c r="S8" i="2" s="1"/>
  <c r="H8" i="2" s="1"/>
  <c r="H48" i="2"/>
  <c r="D186" i="1"/>
  <c r="D187" i="1"/>
  <c r="D13" i="1"/>
  <c r="D10" i="1" s="1"/>
  <c r="S64" i="2"/>
  <c r="H64" i="2" s="1"/>
  <c r="H65" i="2"/>
  <c r="H9" i="2"/>
  <c r="H44" i="2" l="1"/>
</calcChain>
</file>

<file path=xl/sharedStrings.xml><?xml version="1.0" encoding="utf-8"?>
<sst xmlns="http://schemas.openxmlformats.org/spreadsheetml/2006/main" count="796" uniqueCount="245">
  <si>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</si>
  <si>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</si>
  <si>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</si>
  <si>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</si>
  <si>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</si>
  <si>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</si>
  <si>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</si>
  <si>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</si>
  <si>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</si>
  <si>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</si>
  <si>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</si>
  <si>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</si>
  <si>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</si>
  <si>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</si>
  <si>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</si>
  <si>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</si>
  <si>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</si>
  <si>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</si>
  <si>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</si>
  <si>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</si>
  <si>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</si>
  <si>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</si>
  <si>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</si>
  <si>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</si>
  <si>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</si>
  <si>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</si>
  <si>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</si>
  <si>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</si>
  <si>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</si>
  <si>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</si>
  <si>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</si>
  <si>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</si>
  <si>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</si>
  <si>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</si>
  <si>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</si>
  <si>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</si>
  <si>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</si>
  <si>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</si>
  <si>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</si>
  <si>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</si>
  <si>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</si>
  <si>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</si>
  <si>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</si>
  <si>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</si>
  <si>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</si>
  <si>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</si>
  <si>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</si>
  <si>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</si>
  <si>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</si>
  <si>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</si>
  <si>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</si>
  <si>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</si>
  <si>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</si>
  <si>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</si>
  <si>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</si>
  <si>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</si>
  <si>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</si>
  <si>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</si>
  <si>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</si>
  <si>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</si>
  <si>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</si>
  <si>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</si>
  <si>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</si>
  <si>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</si>
  <si>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</si>
  <si>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</si>
  <si>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</si>
  <si>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</si>
  <si>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</si>
  <si>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</si>
  <si>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</si>
  <si>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</si>
  <si>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</si>
  <si>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</si>
  <si>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</si>
  <si>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</si>
  <si>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</si>
  <si>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</si>
  <si>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</si>
  <si>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</si>
  <si>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</si>
  <si>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</si>
  <si>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</si>
  <si>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</si>
  <si>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</si>
  <si>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</si>
  <si>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</si>
  <si>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</si>
  <si>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</si>
  <si>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</si>
  <si>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</si>
  <si>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</si>
  <si>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</si>
  <si>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</si>
  <si>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</si>
  <si>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</si>
  <si>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</si>
  <si>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</si>
  <si>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</si>
  <si>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</si>
  <si>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</si>
  <si>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</si>
  <si>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</si>
  <si>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</si>
  <si>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</si>
  <si>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</si>
  <si>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</si>
  <si>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</si>
  <si>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</si>
  <si>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</si>
  <si>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</si>
  <si>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2024год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</si>
  <si>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</si>
  <si>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</si>
  <si>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</si>
  <si>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</si>
  <si>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</si>
  <si>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</si>
  <si>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</si>
  <si>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</si>
  <si>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5220105110&lt; **&gt;;  52.2.01.05640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</si>
  <si>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</si>
  <si>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</si>
  <si>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</si>
  <si>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</si>
  <si>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</si>
  <si>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</si>
  <si>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</si>
  <si>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</si>
  <si>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</si>
  <si>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</si>
  <si>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</si>
  <si>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</si>
  <si>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</si>
  <si>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</si>
  <si>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</si>
  <si>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</si>
  <si>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</si>
  <si>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</si>
  <si>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</si>
  <si>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</si>
  <si>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</si>
  <si>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</si>
  <si>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</si>
  <si>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</si>
  <si>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</si>
  <si>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</si>
  <si>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</si>
  <si>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</si>
  <si>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</si>
  <si>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</si>
  <si>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</si>
  <si>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</si>
  <si>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</si>
  <si>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</si>
  <si>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</si>
  <si>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</si>
  <si>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</si>
  <si>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</si>
  <si>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</si>
  <si>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</si>
  <si>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</si>
  <si>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</si>
  <si>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</si>
  <si>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</si>
  <si>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</si>
  <si>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</si>
  <si>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</si>
  <si>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</si>
  <si>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</si>
  <si>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</si>
  <si>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</si>
  <si>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</si>
  <si>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</si>
  <si>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</si>
  <si>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</si>
  <si>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</si>
  <si>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</si>
  <si>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</si>
  <si>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</si>
  <si>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</si>
  <si>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</si>
  <si>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</si>
  <si>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</si>
  <si>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</si>
  <si>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</si>
  <si>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</si>
  <si>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</si>
  <si>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</si>
  <si>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</si>
  <si>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</si>
  <si>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</si>
  <si>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</si>
  <si>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</si>
  <si>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</si>
  <si>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</si>
  <si>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</si>
  <si>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</si>
  <si>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</si>
  <si>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</si>
  <si>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</si>
  <si>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</si>
  <si>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</si>
  <si>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</si>
  <si>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</si>
  <si>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</si>
  <si>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</si>
  <si>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</si>
  <si>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</si>
  <si>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</si>
  <si>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</si>
  <si>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</si>
  <si>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</si>
  <si>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</si>
  <si>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</si>
  <si>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</si>
  <si>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</si>
  <si>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</si>
  <si>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</si>
  <si>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</si>
  <si>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</si>
  <si>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</si>
  <si>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</si>
  <si>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</si>
  <si>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</si>
  <si>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</si>
  <si>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</si>
  <si>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</si>
  <si>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</si>
  <si>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</si>
  <si>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</si>
  <si>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</si>
  <si>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</si>
  <si>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</si>
  <si>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</si>
  <si>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</si>
  <si>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</si>
  <si>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Разработка проектной документаци по объекту "Строительство приюта для безнадзорных животных, г. Свободный, Амурская область"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</si>
  <si>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</si>
  <si>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</si>
  <si>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</si>
  <si>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</si>
  <si>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</si>
  <si>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06.01.2023  № 17</t>
  </si>
  <si>
    <t>06.01.2023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</si>
</sst>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3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3" borderId="0" xfId="0" applyFont="1" applyFill="1" applyAlignment="1">
      <alignment horizontal="left" indent="1"/>
    </xf>
    <xf numFmtId="0" fontId="9" fillId="3" borderId="0" xfId="0" applyFont="1" applyFill="1" applyAlignment="1">
      <alignment horizontal="left"/>
    </xf>
    <xf numFmtId="0" fontId="9" fillId="3" borderId="0" xfId="0" applyFont="1" applyFill="1"/>
    <xf numFmtId="0" fontId="11" fillId="3" borderId="0" xfId="0" applyFont="1" applyFill="1"/>
    <xf numFmtId="0" fontId="9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0" fontId="14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1" fillId="6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4" fillId="6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164" fontId="14" fillId="7" borderId="1" xfId="0" applyNumberFormat="1" applyFont="1" applyFill="1" applyBorder="1" applyAlignment="1">
      <alignment horizontal="right" vertical="center" indent="1"/>
    </xf>
    <xf numFmtId="164" fontId="16" fillId="7" borderId="1" xfId="0" applyNumberFormat="1" applyFont="1" applyFill="1" applyBorder="1" applyAlignment="1">
      <alignment horizontal="right" vertical="center" wrapText="1" indent="1"/>
    </xf>
    <xf numFmtId="0" fontId="9" fillId="7" borderId="0" xfId="0" applyFont="1" applyFill="1"/>
    <xf numFmtId="164" fontId="16" fillId="7" borderId="1" xfId="0" applyNumberFormat="1" applyFont="1" applyFill="1" applyBorder="1" applyAlignment="1">
      <alignment horizontal="right" vertical="center" indent="1"/>
    </xf>
    <xf numFmtId="16" fontId="16" fillId="7" borderId="1" xfId="0" applyNumberFormat="1" applyFont="1" applyFill="1" applyBorder="1" applyAlignment="1">
      <alignment horizontal="center" vertical="center" wrapText="1"/>
    </xf>
    <xf numFmtId="0" fontId="11" fillId="7" borderId="0" xfId="0" applyFont="1" applyFill="1"/>
    <xf numFmtId="0" fontId="1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7" fillId="7" borderId="0" xfId="0" applyFont="1" applyFill="1"/>
    <xf numFmtId="0" fontId="5" fillId="7" borderId="1" xfId="0" applyFont="1" applyFill="1" applyBorder="1" applyAlignment="1">
      <alignment horizontal="left" vertical="center" wrapText="1"/>
    </xf>
    <xf numFmtId="0" fontId="0" fillId="7" borderId="0" xfId="0" applyFill="1"/>
    <xf numFmtId="0" fontId="19" fillId="7" borderId="1" xfId="0" applyFont="1" applyFill="1" applyBorder="1" applyAlignment="1">
      <alignment horizontal="left" vertical="center" wrapText="1"/>
    </xf>
    <xf numFmtId="0" fontId="18" fillId="7" borderId="1" xfId="0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164" fontId="6" fillId="7" borderId="1" xfId="0" applyNumberFormat="1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14" fontId="16" fillId="7" borderId="1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/>
    <xf numFmtId="0" fontId="9" fillId="7" borderId="1" xfId="0" applyFont="1" applyFill="1" applyBorder="1"/>
    <xf numFmtId="164" fontId="11" fillId="3" borderId="0" xfId="0" applyNumberFormat="1" applyFont="1" applyFill="1"/>
    <xf numFmtId="164" fontId="9" fillId="7" borderId="0" xfId="0" applyNumberFormat="1" applyFont="1" applyFill="1"/>
    <xf numFmtId="0" fontId="18" fillId="7" borderId="1" xfId="0" applyFont="1" applyFill="1" applyBorder="1" applyAlignment="1">
      <alignment horizontal="center" vertical="center" wrapText="1"/>
    </xf>
    <xf numFmtId="164" fontId="9" fillId="0" borderId="0" xfId="0" applyNumberFormat="1" applyFont="1"/>
    <xf numFmtId="164" fontId="18" fillId="7" borderId="1" xfId="0" applyNumberFormat="1" applyFont="1" applyFill="1" applyBorder="1" applyAlignment="1">
      <alignment horizontal="right" vertical="center" indent="1"/>
    </xf>
    <xf numFmtId="49" fontId="18" fillId="7" borderId="1" xfId="0" applyNumberFormat="1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right" vertical="center" indent="1"/>
    </xf>
    <xf numFmtId="0" fontId="20" fillId="7" borderId="0" xfId="0" applyFont="1" applyFill="1"/>
    <xf numFmtId="164" fontId="20" fillId="7" borderId="0" xfId="0" applyNumberFormat="1" applyFont="1" applyFill="1"/>
    <xf numFmtId="0" fontId="21" fillId="3" borderId="0" xfId="0" applyFont="1" applyFill="1"/>
    <xf numFmtId="0" fontId="16" fillId="3" borderId="1" xfId="0" applyFont="1" applyFill="1" applyBorder="1" applyAlignment="1">
      <alignment horizontal="center" vertical="top" wrapText="1"/>
    </xf>
    <xf numFmtId="164" fontId="11" fillId="8" borderId="1" xfId="0" applyNumberFormat="1" applyFont="1" applyFill="1" applyBorder="1" applyAlignment="1">
      <alignment horizontal="righ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164" fontId="9" fillId="7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3" borderId="1" xfId="0" applyNumberFormat="1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4" borderId="0" xfId="0" applyFont="1" applyFill="1"/>
    <xf numFmtId="0" fontId="1" fillId="3" borderId="0" xfId="0" applyFont="1" applyFill="1" applyAlignment="1">
      <alignment horizontal="right"/>
    </xf>
    <xf numFmtId="0" fontId="9" fillId="3" borderId="0" xfId="0" applyFont="1" applyFill="1" applyAlignment="1">
      <alignment horizontal="right"/>
    </xf>
    <xf numFmtId="16" fontId="16" fillId="7" borderId="3" xfId="0" applyNumberFormat="1" applyFont="1" applyFill="1" applyBorder="1" applyAlignment="1">
      <alignment horizontal="center" vertical="center" wrapText="1"/>
    </xf>
    <xf numFmtId="164" fontId="18" fillId="7" borderId="1" xfId="0" applyNumberFormat="1" applyFont="1" applyFill="1" applyBorder="1" applyAlignment="1">
      <alignment horizontal="right" vertical="center" wrapText="1" indent="1"/>
    </xf>
    <xf numFmtId="0" fontId="16" fillId="7" borderId="3" xfId="0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4" fontId="5" fillId="7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8" fillId="7" borderId="4" xfId="0" applyFont="1" applyFill="1" applyBorder="1" applyAlignment="1">
      <alignment horizontal="left" vertical="center" wrapText="1"/>
    </xf>
    <xf numFmtId="0" fontId="18" fillId="7" borderId="5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right"/>
    </xf>
    <xf numFmtId="0" fontId="10" fillId="3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1"/>
  <sheetViews>
    <sheetView zoomScaleNormal="100" zoomScaleSheetLayoutView="100" workbookViewId="0">
      <pane xSplit="3" ySplit="10" topLeftCell="G282" activePane="bottomRight" state="frozen"/>
      <selection pane="topRight" activeCell="D1" sqref="D1"/>
      <selection pane="bottomLeft" activeCell="A11" sqref="A11"/>
      <selection pane="bottomRight" activeCell="M4" sqref="M4:O4"/>
    </sheetView>
  </sheetViews>
  <sheetFormatPr defaultRowHeight="15" x14ac:dyDescent="0.25"/>
  <cols>
    <col min="1" max="1" width="7.28515625" style="12" customWidth="1"/>
    <col min="2" max="2" width="43.5703125" style="32" customWidth="1"/>
    <col min="3" max="3" width="20.5703125" customWidth="1"/>
    <col min="4" max="4" width="15.5703125" style="87" customWidth="1"/>
    <col min="5" max="5" width="12.5703125" style="87" customWidth="1"/>
    <col min="6" max="6" width="11.85546875" style="87" customWidth="1"/>
    <col min="7" max="7" width="12.42578125" style="87" customWidth="1"/>
    <col min="8" max="8" width="11.7109375" style="87" customWidth="1"/>
    <col min="9" max="9" width="13.28515625" style="87" customWidth="1"/>
    <col min="10" max="10" width="13.85546875" style="88" customWidth="1"/>
    <col min="11" max="11" width="15" style="88" customWidth="1"/>
    <col min="12" max="12" width="14.28515625" style="88" customWidth="1"/>
    <col min="13" max="13" width="13.140625" style="87" customWidth="1"/>
    <col min="14" max="14" width="13.28515625" style="87" customWidth="1"/>
    <col min="15" max="15" width="12" style="87" customWidth="1"/>
  </cols>
  <sheetData>
    <row r="1" spans="1:15" s="1" customFormat="1" ht="7.5" customHeight="1" x14ac:dyDescent="0.25">
      <c r="A1" s="116" t="s">
        <v>17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</row>
    <row r="2" spans="1:15" s="1" customFormat="1" ht="13.5" customHeight="1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</row>
    <row r="3" spans="1:15" s="1" customFormat="1" ht="16.350000000000001" customHeight="1" x14ac:dyDescent="0.25">
      <c r="A3" s="116" t="s">
        <v>231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</row>
    <row r="4" spans="1:15" s="1" customFormat="1" ht="16.350000000000001" customHeight="1" x14ac:dyDescent="0.2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16" t="s">
        <v>243</v>
      </c>
      <c r="N4" s="116"/>
      <c r="O4" s="116"/>
    </row>
    <row r="5" spans="1:15" s="1" customFormat="1" ht="22.15" customHeight="1" x14ac:dyDescent="0.25">
      <c r="A5" s="117" t="s">
        <v>116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</row>
    <row r="6" spans="1:15" s="1" customFormat="1" ht="12.2" customHeight="1" x14ac:dyDescent="0.25">
      <c r="A6" s="25"/>
      <c r="B6" s="31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5" s="1" customFormat="1" x14ac:dyDescent="0.25">
      <c r="A7" s="105" t="s">
        <v>0</v>
      </c>
      <c r="B7" s="106" t="s">
        <v>41</v>
      </c>
      <c r="C7" s="118" t="s">
        <v>1</v>
      </c>
      <c r="D7" s="103" t="s">
        <v>2</v>
      </c>
      <c r="E7" s="103"/>
      <c r="F7" s="103"/>
      <c r="G7" s="103"/>
      <c r="H7" s="103"/>
      <c r="I7" s="103"/>
      <c r="J7" s="103"/>
      <c r="K7" s="104"/>
      <c r="L7" s="104"/>
      <c r="M7" s="104"/>
      <c r="N7" s="104"/>
      <c r="O7" s="104"/>
    </row>
    <row r="8" spans="1:15" s="1" customFormat="1" x14ac:dyDescent="0.25">
      <c r="A8" s="105"/>
      <c r="B8" s="106"/>
      <c r="C8" s="118"/>
      <c r="D8" s="78" t="s">
        <v>3</v>
      </c>
      <c r="E8" s="78" t="s">
        <v>4</v>
      </c>
      <c r="F8" s="78" t="s">
        <v>5</v>
      </c>
      <c r="G8" s="78" t="s">
        <v>6</v>
      </c>
      <c r="H8" s="78" t="s">
        <v>7</v>
      </c>
      <c r="I8" s="78" t="s">
        <v>8</v>
      </c>
      <c r="J8" s="78" t="s">
        <v>9</v>
      </c>
      <c r="K8" s="78" t="s">
        <v>106</v>
      </c>
      <c r="L8" s="78" t="s">
        <v>107</v>
      </c>
      <c r="M8" s="78" t="s">
        <v>108</v>
      </c>
      <c r="N8" s="78" t="s">
        <v>111</v>
      </c>
      <c r="O8" s="78" t="s">
        <v>110</v>
      </c>
    </row>
    <row r="9" spans="1:15" s="1" customFormat="1" ht="16.350000000000001" customHeight="1" x14ac:dyDescent="0.25">
      <c r="A9" s="26">
        <v>1</v>
      </c>
      <c r="B9" s="26">
        <v>2</v>
      </c>
      <c r="C9" s="13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  <c r="I9" s="78">
        <v>8</v>
      </c>
      <c r="J9" s="78">
        <v>10</v>
      </c>
      <c r="K9" s="78">
        <v>11</v>
      </c>
      <c r="L9" s="78">
        <v>12</v>
      </c>
      <c r="M9" s="78">
        <v>13</v>
      </c>
      <c r="N9" s="78">
        <v>14</v>
      </c>
      <c r="O9" s="78">
        <v>15</v>
      </c>
    </row>
    <row r="10" spans="1:15" s="55" customFormat="1" ht="14.25" customHeight="1" x14ac:dyDescent="0.25">
      <c r="A10" s="108"/>
      <c r="B10" s="109" t="s">
        <v>185</v>
      </c>
      <c r="C10" s="63" t="s">
        <v>3</v>
      </c>
      <c r="D10" s="79">
        <f t="shared" ref="D10:O10" si="0">SUM(D11:D14)</f>
        <v>1225808.1549600002</v>
      </c>
      <c r="E10" s="79">
        <f t="shared" si="0"/>
        <v>13398.623</v>
      </c>
      <c r="F10" s="79">
        <f t="shared" si="0"/>
        <v>12198.282999999999</v>
      </c>
      <c r="G10" s="79">
        <f t="shared" si="0"/>
        <v>41906.532999999996</v>
      </c>
      <c r="H10" s="79">
        <f t="shared" si="0"/>
        <v>18595.080000000002</v>
      </c>
      <c r="I10" s="79">
        <f t="shared" si="0"/>
        <v>152940.09900000002</v>
      </c>
      <c r="J10" s="79">
        <f t="shared" si="0"/>
        <v>132874.02600000001</v>
      </c>
      <c r="K10" s="79">
        <f t="shared" si="0"/>
        <v>206927.08000000002</v>
      </c>
      <c r="L10" s="79">
        <f>SUM(L11:L14)</f>
        <v>107731.25882999999</v>
      </c>
      <c r="M10" s="79">
        <f t="shared" si="0"/>
        <v>346780.13051000005</v>
      </c>
      <c r="N10" s="79">
        <f t="shared" si="0"/>
        <v>109165.41262</v>
      </c>
      <c r="O10" s="79">
        <f t="shared" si="0"/>
        <v>83291.629000000001</v>
      </c>
    </row>
    <row r="11" spans="1:15" s="55" customFormat="1" x14ac:dyDescent="0.25">
      <c r="A11" s="108"/>
      <c r="B11" s="109"/>
      <c r="C11" s="63" t="s">
        <v>10</v>
      </c>
      <c r="D11" s="79">
        <f t="shared" ref="D11:D42" si="1">SUM(E11:O11)</f>
        <v>21098.992000000002</v>
      </c>
      <c r="E11" s="79">
        <v>0</v>
      </c>
      <c r="F11" s="79">
        <v>0</v>
      </c>
      <c r="G11" s="79">
        <f t="shared" ref="G11:O11" si="2">G16+G182</f>
        <v>21098.992000000002</v>
      </c>
      <c r="H11" s="79">
        <f t="shared" si="2"/>
        <v>0</v>
      </c>
      <c r="I11" s="79">
        <f t="shared" si="2"/>
        <v>0</v>
      </c>
      <c r="J11" s="79">
        <f t="shared" si="2"/>
        <v>0</v>
      </c>
      <c r="K11" s="79">
        <f t="shared" si="2"/>
        <v>0</v>
      </c>
      <c r="L11" s="79">
        <f>L16+L182</f>
        <v>0</v>
      </c>
      <c r="M11" s="79">
        <f t="shared" si="2"/>
        <v>0</v>
      </c>
      <c r="N11" s="79">
        <f t="shared" si="2"/>
        <v>0</v>
      </c>
      <c r="O11" s="79">
        <f t="shared" si="2"/>
        <v>0</v>
      </c>
    </row>
    <row r="12" spans="1:15" s="55" customFormat="1" ht="14.25" customHeight="1" x14ac:dyDescent="0.25">
      <c r="A12" s="108"/>
      <c r="B12" s="109"/>
      <c r="C12" s="63" t="s">
        <v>11</v>
      </c>
      <c r="D12" s="79">
        <f t="shared" si="1"/>
        <v>419009.69969000004</v>
      </c>
      <c r="E12" s="79">
        <f t="shared" ref="E12:O12" si="3">SUM(E17+E183)</f>
        <v>156.25</v>
      </c>
      <c r="F12" s="79">
        <f t="shared" si="3"/>
        <v>666.66700000000003</v>
      </c>
      <c r="G12" s="79">
        <f t="shared" si="3"/>
        <v>6718.9630000000006</v>
      </c>
      <c r="H12" s="79">
        <f t="shared" si="3"/>
        <v>416.66699999999997</v>
      </c>
      <c r="I12" s="79">
        <f t="shared" si="3"/>
        <v>59356.604999999996</v>
      </c>
      <c r="J12" s="79">
        <f t="shared" si="3"/>
        <v>18986.715</v>
      </c>
      <c r="K12" s="79">
        <f t="shared" si="3"/>
        <v>98781.863000000012</v>
      </c>
      <c r="L12" s="79">
        <f t="shared" si="3"/>
        <v>3239.2696900000001</v>
      </c>
      <c r="M12" s="79">
        <f t="shared" si="3"/>
        <v>224330.30000000002</v>
      </c>
      <c r="N12" s="79">
        <f t="shared" si="3"/>
        <v>3178.2</v>
      </c>
      <c r="O12" s="79">
        <f t="shared" si="3"/>
        <v>3178.2</v>
      </c>
    </row>
    <row r="13" spans="1:15" s="55" customFormat="1" ht="14.25" customHeight="1" x14ac:dyDescent="0.25">
      <c r="A13" s="108"/>
      <c r="B13" s="109"/>
      <c r="C13" s="63" t="s">
        <v>12</v>
      </c>
      <c r="D13" s="79">
        <f t="shared" si="1"/>
        <v>780879.66327000002</v>
      </c>
      <c r="E13" s="79">
        <f t="shared" ref="E13:O13" si="4">SUM(E18+E184)</f>
        <v>13242.373</v>
      </c>
      <c r="F13" s="79">
        <f t="shared" si="4"/>
        <v>11531.616</v>
      </c>
      <c r="G13" s="79">
        <f t="shared" si="4"/>
        <v>14088.577999999998</v>
      </c>
      <c r="H13" s="79">
        <f t="shared" si="4"/>
        <v>15768.513000000001</v>
      </c>
      <c r="I13" s="79">
        <f t="shared" si="4"/>
        <v>91173.594000000012</v>
      </c>
      <c r="J13" s="79">
        <f t="shared" si="4"/>
        <v>113887.311</v>
      </c>
      <c r="K13" s="79">
        <f t="shared" si="4"/>
        <v>108145.21699999999</v>
      </c>
      <c r="L13" s="79">
        <f t="shared" si="4"/>
        <v>104491.98913999999</v>
      </c>
      <c r="M13" s="79">
        <f t="shared" si="4"/>
        <v>122449.83051</v>
      </c>
      <c r="N13" s="79">
        <f t="shared" si="4"/>
        <v>105987.21262000001</v>
      </c>
      <c r="O13" s="79">
        <f t="shared" si="4"/>
        <v>80113.429000000004</v>
      </c>
    </row>
    <row r="14" spans="1:15" s="55" customFormat="1" ht="38.25" x14ac:dyDescent="0.25">
      <c r="A14" s="108"/>
      <c r="B14" s="109"/>
      <c r="C14" s="63" t="s">
        <v>113</v>
      </c>
      <c r="D14" s="79">
        <f t="shared" si="1"/>
        <v>4819.8</v>
      </c>
      <c r="E14" s="79">
        <f t="shared" ref="E14:O14" si="5">SUM(E19+E185)</f>
        <v>0</v>
      </c>
      <c r="F14" s="79">
        <f t="shared" si="5"/>
        <v>0</v>
      </c>
      <c r="G14" s="79">
        <f t="shared" si="5"/>
        <v>0</v>
      </c>
      <c r="H14" s="79">
        <f t="shared" si="5"/>
        <v>2409.9</v>
      </c>
      <c r="I14" s="79">
        <f t="shared" si="5"/>
        <v>2409.9</v>
      </c>
      <c r="J14" s="79">
        <f t="shared" si="5"/>
        <v>0</v>
      </c>
      <c r="K14" s="79">
        <f t="shared" si="5"/>
        <v>0</v>
      </c>
      <c r="L14" s="79">
        <f t="shared" si="5"/>
        <v>0</v>
      </c>
      <c r="M14" s="79">
        <f t="shared" si="5"/>
        <v>0</v>
      </c>
      <c r="N14" s="79">
        <f t="shared" si="5"/>
        <v>0</v>
      </c>
      <c r="O14" s="79">
        <f t="shared" si="5"/>
        <v>0</v>
      </c>
    </row>
    <row r="15" spans="1:15" s="55" customFormat="1" x14ac:dyDescent="0.25">
      <c r="A15" s="108">
        <v>1</v>
      </c>
      <c r="B15" s="109" t="s">
        <v>97</v>
      </c>
      <c r="C15" s="63" t="s">
        <v>3</v>
      </c>
      <c r="D15" s="79">
        <f t="shared" si="1"/>
        <v>887590.72869000002</v>
      </c>
      <c r="E15" s="79">
        <f t="shared" ref="E15:O15" si="6">SUM(E16:E19)</f>
        <v>8379.384</v>
      </c>
      <c r="F15" s="79">
        <f t="shared" si="6"/>
        <v>9495.4259999999995</v>
      </c>
      <c r="G15" s="79">
        <f t="shared" si="6"/>
        <v>39462.667000000001</v>
      </c>
      <c r="H15" s="79">
        <f t="shared" si="6"/>
        <v>14869.834000000001</v>
      </c>
      <c r="I15" s="79">
        <f t="shared" si="6"/>
        <v>80500.657000000007</v>
      </c>
      <c r="J15" s="79">
        <f t="shared" si="6"/>
        <v>91678.612999999998</v>
      </c>
      <c r="K15" s="79">
        <f t="shared" si="6"/>
        <v>167570.66200000001</v>
      </c>
      <c r="L15" s="79">
        <f>SUM(L16:L19)</f>
        <v>63516.034540000001</v>
      </c>
      <c r="M15" s="79">
        <f t="shared" si="6"/>
        <v>297043.66752999998</v>
      </c>
      <c r="N15" s="79">
        <f t="shared" si="6"/>
        <v>70473.783620000002</v>
      </c>
      <c r="O15" s="79">
        <f t="shared" si="6"/>
        <v>44600</v>
      </c>
    </row>
    <row r="16" spans="1:15" s="55" customFormat="1" x14ac:dyDescent="0.25">
      <c r="A16" s="108"/>
      <c r="B16" s="109"/>
      <c r="C16" s="63" t="s">
        <v>10</v>
      </c>
      <c r="D16" s="79">
        <f t="shared" si="1"/>
        <v>21098.992000000002</v>
      </c>
      <c r="E16" s="79">
        <v>0</v>
      </c>
      <c r="F16" s="79">
        <v>0</v>
      </c>
      <c r="G16" s="79">
        <f>G87+G92</f>
        <v>21098.992000000002</v>
      </c>
      <c r="H16" s="79">
        <f>H87+H92</f>
        <v>0</v>
      </c>
      <c r="I16" s="79">
        <f>I87+I92</f>
        <v>0</v>
      </c>
      <c r="J16" s="79">
        <f t="shared" ref="J16:O16" si="7">J22+J27+J32+J37+J42+J47+J52+J57+J62+J67+J72+J77+J82+J87+J92+J97+J102+J107+J112+J117+J122+J127+J132+J137+J142+J147+J152</f>
        <v>0</v>
      </c>
      <c r="K16" s="79">
        <f t="shared" si="7"/>
        <v>0</v>
      </c>
      <c r="L16" s="79">
        <f t="shared" si="7"/>
        <v>0</v>
      </c>
      <c r="M16" s="79">
        <f t="shared" si="7"/>
        <v>0</v>
      </c>
      <c r="N16" s="79">
        <f t="shared" si="7"/>
        <v>0</v>
      </c>
      <c r="O16" s="79">
        <f t="shared" si="7"/>
        <v>0</v>
      </c>
    </row>
    <row r="17" spans="1:15" s="55" customFormat="1" x14ac:dyDescent="0.25">
      <c r="A17" s="108"/>
      <c r="B17" s="109"/>
      <c r="C17" s="63" t="s">
        <v>11</v>
      </c>
      <c r="D17" s="79">
        <f t="shared" si="1"/>
        <v>322233.94700000004</v>
      </c>
      <c r="E17" s="79">
        <f>SUM(E23+E28+E33+E38+E43+E48+E58+E63+E68)</f>
        <v>0</v>
      </c>
      <c r="F17" s="79">
        <f>SUM(F23+F28+F33+F38+F43+F48+F58+F63+F68)</f>
        <v>0</v>
      </c>
      <c r="G17" s="79">
        <f>SUM(G88+G93)</f>
        <v>6302.2960000000003</v>
      </c>
      <c r="H17" s="79">
        <f>SUM(H88+H93)</f>
        <v>0</v>
      </c>
      <c r="I17" s="79">
        <f>SUM(I88+I93)</f>
        <v>0</v>
      </c>
      <c r="J17" s="79">
        <f>J23+J28+J33+J38+J43+J48+J53+J58+J63+J68+J73+J78+J83+J88+J93+J98+J103+J108+J113+J118+J123+J128+J133+J138+J143+J148+J153</f>
        <v>0</v>
      </c>
      <c r="K17" s="79">
        <f t="shared" ref="K17:O17" si="8">K23+K28+K33+K38+K43+K48+K53+K58+K63+K68+K73+K78+K83+K88+K93+K98+K103+K108+K113+K118+K123+K128+K133+K138+K143+K148+K153+K158</f>
        <v>94779.551000000007</v>
      </c>
      <c r="L17" s="79">
        <f>L23+L28+L33+L38+L43+L48+L53+L58+L63+L68+L73+L78+L83+L88+L93+L98+L103+L108+L113+L118+L123+L128+L133+L138+L143+L148+L153+L158</f>
        <v>0</v>
      </c>
      <c r="M17" s="79">
        <f t="shared" si="8"/>
        <v>221152.1</v>
      </c>
      <c r="N17" s="79">
        <f t="shared" si="8"/>
        <v>0</v>
      </c>
      <c r="O17" s="79">
        <f t="shared" si="8"/>
        <v>0</v>
      </c>
    </row>
    <row r="18" spans="1:15" s="55" customFormat="1" x14ac:dyDescent="0.25">
      <c r="A18" s="108"/>
      <c r="B18" s="109"/>
      <c r="C18" s="63" t="s">
        <v>12</v>
      </c>
      <c r="D18" s="79">
        <f t="shared" si="1"/>
        <v>539437.98968999996</v>
      </c>
      <c r="E18" s="79">
        <f>SUM(E24+E29+E34+E39+E44+E49+E59+E64+E69+E74+E79+E84+E89+E94)</f>
        <v>8379.384</v>
      </c>
      <c r="F18" s="79">
        <f>SUM(F24+F29+F34+F39+F44+F49+F59+F64+F69+F74+F79)</f>
        <v>9495.4259999999995</v>
      </c>
      <c r="G18" s="79">
        <f>SUM(G24+G29+G34+G39+G44+G49+G59+G64+G69+G74+G79+G81+G89+G94+G99)</f>
        <v>12061.378999999997</v>
      </c>
      <c r="H18" s="79">
        <f>SUM(H24+H29+H34+H39+H44+H49+H59+H64+H69+H74+H79+H84+H89+H94+H99+H109+H54+H114+H104)</f>
        <v>12459.934000000001</v>
      </c>
      <c r="I18" s="79">
        <f>SUM(I24+I29+I34+I39+I44+I49+I59+I64+I69+I74+I79+I84+I89+I94+I99+I109+I54+I114+I104+I119+I124+I129+I134+I139+I144+I149+I154)</f>
        <v>78090.757000000012</v>
      </c>
      <c r="J18" s="79">
        <f>J24+J29+J34+J39+J44+J49+J54+J59+J64+J69+J74+J79+J84+J89+J94+J99+J104+J109+J114+J119+J124+J129+J134+J139+J144+J149+J154</f>
        <v>91678.612999999998</v>
      </c>
      <c r="K18" s="79">
        <f>K24+K29+K34+K39+K44+K49+K54+K59+K64+K69+K74+K79+K84+K89+K94+K99+K104+K109+K114+K119+K124+K129+K134+K139+K144+K149+K154+K159+K164</f>
        <v>72791.11099999999</v>
      </c>
      <c r="L18" s="79">
        <f>L24+L29+L34+L39+L44+L49+L54+L59+L64+L69+L74+L79+L84+L89+L94+L99+L104+L109+L114+L119+L124+L129+L134+L139+L144+L149+L154+L159+L164+L169+L174+L179</f>
        <v>63516.034540000001</v>
      </c>
      <c r="M18" s="79">
        <f t="shared" ref="M18:O18" si="9">M24+M29+M34+M39+M44+M49+M54+M59+M64+M69+M74+M79+M84+M89+M94+M99+M104+M109+M114+M119+M124+M129+M134+M139+M144+M149+M154+M159+M164+M169+M174+M179</f>
        <v>75891.56753</v>
      </c>
      <c r="N18" s="79">
        <f t="shared" si="9"/>
        <v>70473.783620000002</v>
      </c>
      <c r="O18" s="79">
        <f t="shared" si="9"/>
        <v>44600</v>
      </c>
    </row>
    <row r="19" spans="1:15" s="55" customFormat="1" ht="38.25" x14ac:dyDescent="0.25">
      <c r="A19" s="108"/>
      <c r="B19" s="109"/>
      <c r="C19" s="63" t="s">
        <v>113</v>
      </c>
      <c r="D19" s="79">
        <f t="shared" si="1"/>
        <v>4819.8</v>
      </c>
      <c r="E19" s="79">
        <f>E115</f>
        <v>0</v>
      </c>
      <c r="F19" s="79">
        <f t="shared" ref="F19:O19" si="10">F115</f>
        <v>0</v>
      </c>
      <c r="G19" s="79">
        <f t="shared" si="10"/>
        <v>0</v>
      </c>
      <c r="H19" s="79">
        <f>H115</f>
        <v>2409.9</v>
      </c>
      <c r="I19" s="79">
        <f t="shared" si="10"/>
        <v>2409.9</v>
      </c>
      <c r="J19" s="79">
        <f>J25+J30+J35+J40+J45+J50+J55+J60+J65+J70+J75+J80+J85+J90+J95+J100+J105+J110+J115+J120+J125+J130+J135+J140+J145+J150+J155</f>
        <v>0</v>
      </c>
      <c r="K19" s="79">
        <f>K115</f>
        <v>0</v>
      </c>
      <c r="L19" s="79">
        <f>L115</f>
        <v>0</v>
      </c>
      <c r="M19" s="79">
        <f t="shared" si="10"/>
        <v>0</v>
      </c>
      <c r="N19" s="79">
        <f t="shared" si="10"/>
        <v>0</v>
      </c>
      <c r="O19" s="79">
        <f t="shared" si="10"/>
        <v>0</v>
      </c>
    </row>
    <row r="20" spans="1:15" s="55" customFormat="1" ht="64.150000000000006" customHeight="1" x14ac:dyDescent="0.25">
      <c r="A20" s="64" t="s">
        <v>14</v>
      </c>
      <c r="B20" s="63" t="s">
        <v>117</v>
      </c>
      <c r="C20" s="63"/>
      <c r="D20" s="79">
        <f t="shared" si="1"/>
        <v>887590.72869000002</v>
      </c>
      <c r="E20" s="79">
        <f>E21+E26+E31+E36+E41+E46+E56+E61+E66+E71+E76+E81+E86+E91</f>
        <v>8379.384</v>
      </c>
      <c r="F20" s="79">
        <f>F21+F26+F31+F36+F41+F46+F56+F61+F66+F71+F76+F81</f>
        <v>9495.4259999999995</v>
      </c>
      <c r="G20" s="79">
        <f>G21+G26+G31+G36+G41+G46+G56+G61+G66+G71+G76+G81+G86+G91+G96</f>
        <v>39462.667000000001</v>
      </c>
      <c r="H20" s="79">
        <f>H21+H26+H31+H36+H41+H51+H56+H61+H66+H71+H76+H81+H86+H91+H96+H101+H106+H111</f>
        <v>14869.834000000001</v>
      </c>
      <c r="I20" s="79">
        <f>I21+I26+I31+I36+I41+I46+I56+I61+I66+I71+I76+I81+I86+I91+I96+I106+I116+I101+I111+I121+I126+I131+I136+I141+I146+I151</f>
        <v>80500.657000000007</v>
      </c>
      <c r="J20" s="79">
        <f>J21+J26+J31+J36+J41+J46+J56+J61+J66+J71+J76+J81+J86+J91+J96+J106+J116+J101+J111+J121+J126+J131+J136+J141+J146+J151</f>
        <v>91678.612999999998</v>
      </c>
      <c r="K20" s="79">
        <f>K21+K26+K31+K36+K41+K46+K56+K61+K66+K71+K76+K81+K86+K91+K96+K106+K116+K101+K111+K121+K126+K131+K136+K141+K146+K151+K156+K161</f>
        <v>167570.66200000001</v>
      </c>
      <c r="L20" s="79">
        <f>L21+L26+L31+L36+L41+L46+L51+L56+L61+L66+L71+L76+L81+L86+L91+L96+L101+L106+L111+L116+L121+L126+L131+L136+L141+L146+L151+L156+L161+L166+L171+L176</f>
        <v>63516.034540000001</v>
      </c>
      <c r="M20" s="79">
        <f>M21+M26+M31+M36+M41+M46+M51+M56+M61+M66+M71+M76+M81+M86+M91+M96+M101+M106+M111+M116+M121+M126+M131+M136+M141+M146+M151+M156+M161+M166+M171+M176</f>
        <v>297043.66752999998</v>
      </c>
      <c r="N20" s="79">
        <f t="shared" ref="N20:O20" si="11">N21+N26+N31+N36+N41+N46+N51+N56+N61+N66+N71+N76+N81+N86+N91+N96+N101+N106+N111+N116+N121+N126+N131+N136+N141+N146+N151+N156+N161+N166+N171+N176</f>
        <v>70473.783620000002</v>
      </c>
      <c r="O20" s="79">
        <f t="shared" si="11"/>
        <v>44600</v>
      </c>
    </row>
    <row r="21" spans="1:15" s="55" customFormat="1" x14ac:dyDescent="0.25">
      <c r="A21" s="110" t="s">
        <v>29</v>
      </c>
      <c r="B21" s="99" t="s">
        <v>186</v>
      </c>
      <c r="C21" s="54" t="s">
        <v>3</v>
      </c>
      <c r="D21" s="80">
        <f t="shared" si="1"/>
        <v>77665.700660000002</v>
      </c>
      <c r="E21" s="80">
        <f t="shared" ref="E21:K21" si="12">SUM(E22:E25)</f>
        <v>3000</v>
      </c>
      <c r="F21" s="80">
        <f t="shared" si="12"/>
        <v>3300</v>
      </c>
      <c r="G21" s="80">
        <f t="shared" si="12"/>
        <v>4491.1629999999996</v>
      </c>
      <c r="H21" s="80">
        <f t="shared" si="12"/>
        <v>4500</v>
      </c>
      <c r="I21" s="80">
        <f t="shared" si="12"/>
        <v>7093.7</v>
      </c>
      <c r="J21" s="80">
        <f t="shared" si="12"/>
        <v>7701.98</v>
      </c>
      <c r="K21" s="80">
        <f t="shared" si="12"/>
        <v>9379</v>
      </c>
      <c r="L21" s="80">
        <f>SUM(L22:L25)</f>
        <v>9747.6236599999993</v>
      </c>
      <c r="M21" s="80">
        <f>SUM(M22:M25)</f>
        <v>10252.234</v>
      </c>
      <c r="N21" s="80">
        <f>SUM(N22:N25)</f>
        <v>9100</v>
      </c>
      <c r="O21" s="80">
        <f>SUM(O22:O25)</f>
        <v>9100</v>
      </c>
    </row>
    <row r="22" spans="1:15" s="57" customFormat="1" x14ac:dyDescent="0.25">
      <c r="A22" s="98"/>
      <c r="B22" s="99"/>
      <c r="C22" s="56" t="s">
        <v>10</v>
      </c>
      <c r="D22" s="81">
        <f t="shared" si="1"/>
        <v>0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</row>
    <row r="23" spans="1:15" s="57" customFormat="1" x14ac:dyDescent="0.25">
      <c r="A23" s="98"/>
      <c r="B23" s="99"/>
      <c r="C23" s="56" t="s">
        <v>11</v>
      </c>
      <c r="D23" s="81">
        <f t="shared" si="1"/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</row>
    <row r="24" spans="1:15" s="57" customFormat="1" x14ac:dyDescent="0.25">
      <c r="A24" s="98"/>
      <c r="B24" s="99"/>
      <c r="C24" s="56" t="s">
        <v>12</v>
      </c>
      <c r="D24" s="81">
        <f t="shared" si="1"/>
        <v>77665.700660000002</v>
      </c>
      <c r="E24" s="81">
        <f>'ПРИЛОЖ  2'!I11</f>
        <v>3000</v>
      </c>
      <c r="F24" s="81">
        <v>3300</v>
      </c>
      <c r="G24" s="81">
        <f>'ПРИЛОЖ  2'!K11</f>
        <v>4491.1629999999996</v>
      </c>
      <c r="H24" s="81">
        <f>'ПРИЛОЖ  2'!L11</f>
        <v>4500</v>
      </c>
      <c r="I24" s="81">
        <f>'ПРИЛОЖ  2'!M11</f>
        <v>7093.7</v>
      </c>
      <c r="J24" s="81">
        <f>'ПРИЛОЖ  2'!N11</f>
        <v>7701.98</v>
      </c>
      <c r="K24" s="81">
        <f>'ПРИЛОЖ  2'!O11</f>
        <v>9379</v>
      </c>
      <c r="L24" s="81">
        <f>'ПРИЛОЖ  2'!P11</f>
        <v>9747.6236599999993</v>
      </c>
      <c r="M24" s="81">
        <f>'ПРИЛОЖ  2'!Q11</f>
        <v>10252.234</v>
      </c>
      <c r="N24" s="81">
        <f>'ПРИЛОЖ  2'!R11</f>
        <v>9100</v>
      </c>
      <c r="O24" s="81">
        <f>'ПРИЛОЖ  2'!S11</f>
        <v>9100</v>
      </c>
    </row>
    <row r="25" spans="1:15" s="57" customFormat="1" x14ac:dyDescent="0.25">
      <c r="A25" s="98"/>
      <c r="B25" s="99"/>
      <c r="C25" s="56" t="s">
        <v>13</v>
      </c>
      <c r="D25" s="81">
        <f t="shared" si="1"/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/>
      <c r="N25" s="81"/>
      <c r="O25" s="81"/>
    </row>
    <row r="26" spans="1:15" s="55" customFormat="1" x14ac:dyDescent="0.25">
      <c r="A26" s="98" t="s">
        <v>30</v>
      </c>
      <c r="B26" s="99" t="s">
        <v>166</v>
      </c>
      <c r="C26" s="54" t="s">
        <v>3</v>
      </c>
      <c r="D26" s="80">
        <f t="shared" si="1"/>
        <v>65152.634880000005</v>
      </c>
      <c r="E26" s="80">
        <f t="shared" ref="E26:J26" si="13">SUM(E27:E30)</f>
        <v>1000</v>
      </c>
      <c r="F26" s="80">
        <f t="shared" si="13"/>
        <v>2000</v>
      </c>
      <c r="G26" s="80">
        <f t="shared" si="13"/>
        <v>1000</v>
      </c>
      <c r="H26" s="80">
        <f t="shared" si="13"/>
        <v>1484.9590000000001</v>
      </c>
      <c r="I26" s="80">
        <f t="shared" si="13"/>
        <v>18243.894</v>
      </c>
      <c r="J26" s="80">
        <f t="shared" si="13"/>
        <v>20537.625</v>
      </c>
      <c r="K26" s="80">
        <f>SUM(K27:K30)</f>
        <v>7578.2330000000002</v>
      </c>
      <c r="L26" s="80">
        <f>SUM(L27:L30)</f>
        <v>2807.9238799999998</v>
      </c>
      <c r="M26" s="80">
        <f>SUM(M27:M30)</f>
        <v>4000</v>
      </c>
      <c r="N26" s="80">
        <f>SUM(N27:N30)</f>
        <v>4000</v>
      </c>
      <c r="O26" s="80">
        <f>SUM(O27:O30)</f>
        <v>2500</v>
      </c>
    </row>
    <row r="27" spans="1:15" s="57" customFormat="1" x14ac:dyDescent="0.25">
      <c r="A27" s="98"/>
      <c r="B27" s="99"/>
      <c r="C27" s="56" t="s">
        <v>10</v>
      </c>
      <c r="D27" s="81">
        <f t="shared" si="1"/>
        <v>0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</row>
    <row r="28" spans="1:15" s="57" customFormat="1" x14ac:dyDescent="0.25">
      <c r="A28" s="98"/>
      <c r="B28" s="99"/>
      <c r="C28" s="56" t="s">
        <v>11</v>
      </c>
      <c r="D28" s="81">
        <f t="shared" si="1"/>
        <v>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</row>
    <row r="29" spans="1:15" s="57" customFormat="1" x14ac:dyDescent="0.25">
      <c r="A29" s="98"/>
      <c r="B29" s="99"/>
      <c r="C29" s="56" t="s">
        <v>12</v>
      </c>
      <c r="D29" s="81">
        <f t="shared" si="1"/>
        <v>65152.634880000005</v>
      </c>
      <c r="E29" s="81">
        <f>'ПРИЛОЖ  2'!I12</f>
        <v>1000</v>
      </c>
      <c r="F29" s="81">
        <v>2000</v>
      </c>
      <c r="G29" s="81">
        <f>'ПРИЛОЖ  2'!K12</f>
        <v>1000</v>
      </c>
      <c r="H29" s="81">
        <f>'ПРИЛОЖ  2'!L12</f>
        <v>1484.9590000000001</v>
      </c>
      <c r="I29" s="81">
        <f>'ПРИЛОЖ  2'!M12</f>
        <v>18243.894</v>
      </c>
      <c r="J29" s="81">
        <f>'ПРИЛОЖ  2'!N12</f>
        <v>20537.625</v>
      </c>
      <c r="K29" s="81">
        <f>'ПРИЛОЖ  2'!O12</f>
        <v>7578.2330000000002</v>
      </c>
      <c r="L29" s="81">
        <f>'ПРИЛОЖ  2'!P12</f>
        <v>2807.9238799999998</v>
      </c>
      <c r="M29" s="81">
        <f>'ПРИЛОЖ  2'!Q12</f>
        <v>4000</v>
      </c>
      <c r="N29" s="81">
        <f>'ПРИЛОЖ  2'!R12</f>
        <v>4000</v>
      </c>
      <c r="O29" s="81">
        <f>'ПРИЛОЖ  2'!S12</f>
        <v>2500</v>
      </c>
    </row>
    <row r="30" spans="1:15" s="57" customFormat="1" x14ac:dyDescent="0.25">
      <c r="A30" s="98"/>
      <c r="B30" s="99"/>
      <c r="C30" s="56" t="s">
        <v>13</v>
      </c>
      <c r="D30" s="81">
        <f t="shared" si="1"/>
        <v>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/>
      <c r="N30" s="81"/>
      <c r="O30" s="81"/>
    </row>
    <row r="31" spans="1:15" s="55" customFormat="1" x14ac:dyDescent="0.25">
      <c r="A31" s="98" t="s">
        <v>31</v>
      </c>
      <c r="B31" s="99" t="s">
        <v>28</v>
      </c>
      <c r="C31" s="54" t="s">
        <v>3</v>
      </c>
      <c r="D31" s="80">
        <f t="shared" si="1"/>
        <v>187505.59432</v>
      </c>
      <c r="E31" s="80">
        <f t="shared" ref="E31:O31" si="14">SUM(E32:E35)</f>
        <v>3514.81</v>
      </c>
      <c r="F31" s="80">
        <f t="shared" si="14"/>
        <v>3015.8209999999999</v>
      </c>
      <c r="G31" s="80">
        <f t="shared" si="14"/>
        <v>1552.154</v>
      </c>
      <c r="H31" s="80">
        <f t="shared" si="14"/>
        <v>3563.087</v>
      </c>
      <c r="I31" s="80">
        <f t="shared" si="14"/>
        <v>14056.297</v>
      </c>
      <c r="J31" s="80">
        <f t="shared" si="14"/>
        <v>44649.07</v>
      </c>
      <c r="K31" s="80">
        <f t="shared" si="14"/>
        <v>31197.547999999999</v>
      </c>
      <c r="L31" s="80">
        <f t="shared" si="14"/>
        <v>30582.972000000002</v>
      </c>
      <c r="M31" s="80">
        <f t="shared" si="14"/>
        <v>22886.917659999999</v>
      </c>
      <c r="N31" s="80">
        <f t="shared" si="14"/>
        <v>22486.917659999999</v>
      </c>
      <c r="O31" s="80">
        <f t="shared" si="14"/>
        <v>10000</v>
      </c>
    </row>
    <row r="32" spans="1:15" s="57" customFormat="1" x14ac:dyDescent="0.25">
      <c r="A32" s="98"/>
      <c r="B32" s="99"/>
      <c r="C32" s="56" t="s">
        <v>10</v>
      </c>
      <c r="D32" s="81">
        <f t="shared" si="1"/>
        <v>0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</row>
    <row r="33" spans="1:15" s="57" customFormat="1" x14ac:dyDescent="0.25">
      <c r="A33" s="98"/>
      <c r="B33" s="99"/>
      <c r="C33" s="56" t="s">
        <v>11</v>
      </c>
      <c r="D33" s="81">
        <f t="shared" si="1"/>
        <v>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</row>
    <row r="34" spans="1:15" s="57" customFormat="1" x14ac:dyDescent="0.25">
      <c r="A34" s="98"/>
      <c r="B34" s="99"/>
      <c r="C34" s="56" t="s">
        <v>12</v>
      </c>
      <c r="D34" s="81">
        <f t="shared" si="1"/>
        <v>187505.59432</v>
      </c>
      <c r="E34" s="81">
        <f>'ПРИЛОЖ  2'!I13</f>
        <v>3514.81</v>
      </c>
      <c r="F34" s="81">
        <f>'ПРИЛОЖ  2'!J13</f>
        <v>3015.8209999999999</v>
      </c>
      <c r="G34" s="81">
        <f>'ПРИЛОЖ  2'!K13</f>
        <v>1552.154</v>
      </c>
      <c r="H34" s="81">
        <f>'ПРИЛОЖ  2'!L13</f>
        <v>3563.087</v>
      </c>
      <c r="I34" s="81">
        <f>'ПРИЛОЖ  2'!M13</f>
        <v>14056.297</v>
      </c>
      <c r="J34" s="81">
        <f>'ПРИЛОЖ  2'!N13</f>
        <v>44649.07</v>
      </c>
      <c r="K34" s="81">
        <f>'ПРИЛОЖ  2'!O13</f>
        <v>31197.547999999999</v>
      </c>
      <c r="L34" s="81">
        <f>'ПРИЛОЖ  2'!P13</f>
        <v>30582.972000000002</v>
      </c>
      <c r="M34" s="81">
        <f>'ПРИЛОЖ  2'!Q13</f>
        <v>22886.917659999999</v>
      </c>
      <c r="N34" s="81">
        <f>'ПРИЛОЖ  2'!R13</f>
        <v>22486.917659999999</v>
      </c>
      <c r="O34" s="81">
        <f>'ПРИЛОЖ  2'!S13</f>
        <v>10000</v>
      </c>
    </row>
    <row r="35" spans="1:15" s="57" customFormat="1" x14ac:dyDescent="0.25">
      <c r="A35" s="98"/>
      <c r="B35" s="99"/>
      <c r="C35" s="56" t="s">
        <v>13</v>
      </c>
      <c r="D35" s="81">
        <f t="shared" si="1"/>
        <v>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/>
      <c r="N35" s="81"/>
      <c r="O35" s="81"/>
    </row>
    <row r="36" spans="1:15" s="55" customFormat="1" x14ac:dyDescent="0.25">
      <c r="A36" s="96" t="s">
        <v>32</v>
      </c>
      <c r="B36" s="97" t="s">
        <v>205</v>
      </c>
      <c r="C36" s="54" t="s">
        <v>3</v>
      </c>
      <c r="D36" s="80">
        <f t="shared" si="1"/>
        <v>0</v>
      </c>
      <c r="E36" s="80">
        <f t="shared" ref="E36:J36" si="15">SUM(E37:E40)</f>
        <v>0</v>
      </c>
      <c r="F36" s="80">
        <f t="shared" si="15"/>
        <v>0</v>
      </c>
      <c r="G36" s="80">
        <f t="shared" si="15"/>
        <v>0</v>
      </c>
      <c r="H36" s="80">
        <f t="shared" si="15"/>
        <v>0</v>
      </c>
      <c r="I36" s="80">
        <f t="shared" si="15"/>
        <v>0</v>
      </c>
      <c r="J36" s="80">
        <f t="shared" si="15"/>
        <v>0</v>
      </c>
      <c r="K36" s="80">
        <f>SUM(K37:K40)</f>
        <v>0</v>
      </c>
      <c r="L36" s="80">
        <f>SUM(L37:L40)</f>
        <v>0</v>
      </c>
      <c r="M36" s="80">
        <f>SUM(M37:M40)</f>
        <v>0</v>
      </c>
      <c r="N36" s="80">
        <f>SUM(N37:N40)</f>
        <v>0</v>
      </c>
      <c r="O36" s="80">
        <f>SUM(O37:O40)</f>
        <v>0</v>
      </c>
    </row>
    <row r="37" spans="1:15" x14ac:dyDescent="0.25">
      <c r="A37" s="96"/>
      <c r="B37" s="97"/>
      <c r="C37" s="14" t="s">
        <v>10</v>
      </c>
      <c r="D37" s="82">
        <f t="shared" si="1"/>
        <v>0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</row>
    <row r="38" spans="1:15" x14ac:dyDescent="0.25">
      <c r="A38" s="96"/>
      <c r="B38" s="97"/>
      <c r="C38" s="14" t="s">
        <v>11</v>
      </c>
      <c r="D38" s="82">
        <f t="shared" si="1"/>
        <v>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</row>
    <row r="39" spans="1:15" x14ac:dyDescent="0.25">
      <c r="A39" s="96"/>
      <c r="B39" s="97"/>
      <c r="C39" s="14" t="s">
        <v>12</v>
      </c>
      <c r="D39" s="82">
        <f t="shared" si="1"/>
        <v>0</v>
      </c>
      <c r="E39" s="82">
        <v>0</v>
      </c>
      <c r="F39" s="82">
        <f>'ПРИЛОЖ  2'!J14</f>
        <v>0</v>
      </c>
      <c r="G39" s="82">
        <v>0</v>
      </c>
      <c r="H39" s="82">
        <v>0</v>
      </c>
      <c r="I39" s="82">
        <v>0</v>
      </c>
      <c r="J39" s="82">
        <v>0</v>
      </c>
      <c r="K39" s="82">
        <f>'ПРИЛОЖ  2'!O14</f>
        <v>0</v>
      </c>
      <c r="L39" s="82">
        <v>0</v>
      </c>
      <c r="M39" s="82">
        <v>0</v>
      </c>
      <c r="N39" s="82">
        <v>0</v>
      </c>
      <c r="O39" s="82">
        <v>0</v>
      </c>
    </row>
    <row r="40" spans="1:15" x14ac:dyDescent="0.25">
      <c r="A40" s="96"/>
      <c r="B40" s="97"/>
      <c r="C40" s="14" t="s">
        <v>13</v>
      </c>
      <c r="D40" s="82">
        <f t="shared" si="1"/>
        <v>0</v>
      </c>
      <c r="E40" s="82">
        <v>0</v>
      </c>
      <c r="F40" s="82">
        <v>0</v>
      </c>
      <c r="G40" s="82">
        <v>0</v>
      </c>
      <c r="H40" s="83">
        <v>0</v>
      </c>
      <c r="I40" s="82">
        <v>0</v>
      </c>
      <c r="J40" s="83">
        <v>0</v>
      </c>
      <c r="K40" s="82">
        <v>0</v>
      </c>
      <c r="L40" s="83">
        <v>0</v>
      </c>
      <c r="M40" s="82">
        <v>0</v>
      </c>
      <c r="N40" s="82">
        <v>0</v>
      </c>
      <c r="O40" s="82">
        <v>0</v>
      </c>
    </row>
    <row r="41" spans="1:15" s="6" customFormat="1" x14ac:dyDescent="0.25">
      <c r="A41" s="96" t="s">
        <v>33</v>
      </c>
      <c r="B41" s="97" t="s">
        <v>62</v>
      </c>
      <c r="C41" s="5" t="s">
        <v>3</v>
      </c>
      <c r="D41" s="84">
        <f t="shared" si="1"/>
        <v>1025.6099999999999</v>
      </c>
      <c r="E41" s="84">
        <f t="shared" ref="E41:J41" si="16">SUM(E42:E45)</f>
        <v>0</v>
      </c>
      <c r="F41" s="84">
        <f t="shared" si="16"/>
        <v>0</v>
      </c>
      <c r="G41" s="84">
        <f t="shared" si="16"/>
        <v>1025.6099999999999</v>
      </c>
      <c r="H41" s="85">
        <f t="shared" si="16"/>
        <v>0</v>
      </c>
      <c r="I41" s="84">
        <f t="shared" si="16"/>
        <v>0</v>
      </c>
      <c r="J41" s="85">
        <f t="shared" si="16"/>
        <v>0</v>
      </c>
      <c r="K41" s="84">
        <f>SUM(K42:K45)</f>
        <v>0</v>
      </c>
      <c r="L41" s="85">
        <f>SUM(L42:L45)</f>
        <v>0</v>
      </c>
      <c r="M41" s="84">
        <f>SUM(M42:M45)</f>
        <v>0</v>
      </c>
      <c r="N41" s="84">
        <f>SUM(N42:N45)</f>
        <v>0</v>
      </c>
      <c r="O41" s="84">
        <f>SUM(O42:O45)</f>
        <v>0</v>
      </c>
    </row>
    <row r="42" spans="1:15" x14ac:dyDescent="0.25">
      <c r="A42" s="96"/>
      <c r="B42" s="97"/>
      <c r="C42" s="14" t="s">
        <v>10</v>
      </c>
      <c r="D42" s="82">
        <f t="shared" si="1"/>
        <v>0</v>
      </c>
      <c r="E42" s="82">
        <v>0</v>
      </c>
      <c r="F42" s="82">
        <v>0</v>
      </c>
      <c r="G42" s="82">
        <v>0</v>
      </c>
      <c r="H42" s="83">
        <v>0</v>
      </c>
      <c r="I42" s="82">
        <v>0</v>
      </c>
      <c r="J42" s="83">
        <v>0</v>
      </c>
      <c r="K42" s="82">
        <v>0</v>
      </c>
      <c r="L42" s="83">
        <v>0</v>
      </c>
      <c r="M42" s="82">
        <v>0</v>
      </c>
      <c r="N42" s="82">
        <v>0</v>
      </c>
      <c r="O42" s="82">
        <v>0</v>
      </c>
    </row>
    <row r="43" spans="1:15" x14ac:dyDescent="0.25">
      <c r="A43" s="96"/>
      <c r="B43" s="97"/>
      <c r="C43" s="14" t="s">
        <v>11</v>
      </c>
      <c r="D43" s="82">
        <f t="shared" ref="D43:D74" si="17">SUM(E43:O43)</f>
        <v>0</v>
      </c>
      <c r="E43" s="82">
        <v>0</v>
      </c>
      <c r="F43" s="82">
        <v>0</v>
      </c>
      <c r="G43" s="82">
        <v>0</v>
      </c>
      <c r="H43" s="83">
        <v>0</v>
      </c>
      <c r="I43" s="82">
        <v>0</v>
      </c>
      <c r="J43" s="83">
        <v>0</v>
      </c>
      <c r="K43" s="82">
        <v>0</v>
      </c>
      <c r="L43" s="83">
        <v>0</v>
      </c>
      <c r="M43" s="82">
        <v>0</v>
      </c>
      <c r="N43" s="82">
        <v>0</v>
      </c>
      <c r="O43" s="82">
        <v>0</v>
      </c>
    </row>
    <row r="44" spans="1:15" x14ac:dyDescent="0.25">
      <c r="A44" s="96"/>
      <c r="B44" s="97"/>
      <c r="C44" s="14" t="s">
        <v>12</v>
      </c>
      <c r="D44" s="82">
        <f t="shared" si="17"/>
        <v>1025.6099999999999</v>
      </c>
      <c r="E44" s="82">
        <v>0</v>
      </c>
      <c r="F44" s="82">
        <v>0</v>
      </c>
      <c r="G44" s="82">
        <f>'ПРИЛОЖ  2'!K15</f>
        <v>1025.6099999999999</v>
      </c>
      <c r="H44" s="83">
        <f>'ПРИЛОЖ  2'!L15</f>
        <v>0</v>
      </c>
      <c r="I44" s="82">
        <v>0</v>
      </c>
      <c r="J44" s="83">
        <v>0</v>
      </c>
      <c r="K44" s="82">
        <v>0</v>
      </c>
      <c r="L44" s="83">
        <v>0</v>
      </c>
      <c r="M44" s="82">
        <v>0</v>
      </c>
      <c r="N44" s="82">
        <v>0</v>
      </c>
      <c r="O44" s="82">
        <v>0</v>
      </c>
    </row>
    <row r="45" spans="1:15" x14ac:dyDescent="0.25">
      <c r="A45" s="96"/>
      <c r="B45" s="97"/>
      <c r="C45" s="14" t="s">
        <v>13</v>
      </c>
      <c r="D45" s="82">
        <f t="shared" si="17"/>
        <v>0</v>
      </c>
      <c r="E45" s="82">
        <v>0</v>
      </c>
      <c r="F45" s="82">
        <v>0</v>
      </c>
      <c r="G45" s="82">
        <v>0</v>
      </c>
      <c r="H45" s="83">
        <v>0</v>
      </c>
      <c r="I45" s="82">
        <v>0</v>
      </c>
      <c r="J45" s="83">
        <v>0</v>
      </c>
      <c r="K45" s="82">
        <v>0</v>
      </c>
      <c r="L45" s="83">
        <v>0</v>
      </c>
      <c r="M45" s="82">
        <v>0</v>
      </c>
      <c r="N45" s="82">
        <v>0</v>
      </c>
      <c r="O45" s="82">
        <v>0</v>
      </c>
    </row>
    <row r="46" spans="1:15" s="6" customFormat="1" x14ac:dyDescent="0.25">
      <c r="A46" s="96" t="s">
        <v>34</v>
      </c>
      <c r="B46" s="97" t="s">
        <v>60</v>
      </c>
      <c r="C46" s="5" t="s">
        <v>3</v>
      </c>
      <c r="D46" s="84">
        <f t="shared" si="17"/>
        <v>0</v>
      </c>
      <c r="E46" s="84">
        <f t="shared" ref="E46:J46" si="18">SUM(E47:E50)</f>
        <v>0</v>
      </c>
      <c r="F46" s="84">
        <f t="shared" si="18"/>
        <v>0</v>
      </c>
      <c r="G46" s="84">
        <f t="shared" si="18"/>
        <v>0</v>
      </c>
      <c r="H46" s="85">
        <f t="shared" si="18"/>
        <v>0</v>
      </c>
      <c r="I46" s="84">
        <f t="shared" si="18"/>
        <v>0</v>
      </c>
      <c r="J46" s="85">
        <f t="shared" si="18"/>
        <v>0</v>
      </c>
      <c r="K46" s="84">
        <f>SUM(K47:K50)</f>
        <v>0</v>
      </c>
      <c r="L46" s="85">
        <f>SUM(L47:L50)</f>
        <v>0</v>
      </c>
      <c r="M46" s="84">
        <f>SUM(M47:M50)</f>
        <v>0</v>
      </c>
      <c r="N46" s="84">
        <f>SUM(N47:N50)</f>
        <v>0</v>
      </c>
      <c r="O46" s="84">
        <f>SUM(O47:O50)</f>
        <v>0</v>
      </c>
    </row>
    <row r="47" spans="1:15" x14ac:dyDescent="0.25">
      <c r="A47" s="96"/>
      <c r="B47" s="97"/>
      <c r="C47" s="14" t="s">
        <v>10</v>
      </c>
      <c r="D47" s="82">
        <f t="shared" si="17"/>
        <v>0</v>
      </c>
      <c r="E47" s="82">
        <v>0</v>
      </c>
      <c r="F47" s="82">
        <v>0</v>
      </c>
      <c r="G47" s="82">
        <v>0</v>
      </c>
      <c r="H47" s="83">
        <v>0</v>
      </c>
      <c r="I47" s="82">
        <v>0</v>
      </c>
      <c r="J47" s="83">
        <v>0</v>
      </c>
      <c r="K47" s="82">
        <v>0</v>
      </c>
      <c r="L47" s="83">
        <v>0</v>
      </c>
      <c r="M47" s="82">
        <v>0</v>
      </c>
      <c r="N47" s="82">
        <v>0</v>
      </c>
      <c r="O47" s="82">
        <v>0</v>
      </c>
    </row>
    <row r="48" spans="1:15" x14ac:dyDescent="0.25">
      <c r="A48" s="96"/>
      <c r="B48" s="97"/>
      <c r="C48" s="14" t="s">
        <v>11</v>
      </c>
      <c r="D48" s="82">
        <f t="shared" si="17"/>
        <v>0</v>
      </c>
      <c r="E48" s="82">
        <v>0</v>
      </c>
      <c r="F48" s="82">
        <v>0</v>
      </c>
      <c r="G48" s="82">
        <v>0</v>
      </c>
      <c r="H48" s="83">
        <v>0</v>
      </c>
      <c r="I48" s="82">
        <v>0</v>
      </c>
      <c r="J48" s="83">
        <v>0</v>
      </c>
      <c r="K48" s="82">
        <v>0</v>
      </c>
      <c r="L48" s="83">
        <v>0</v>
      </c>
      <c r="M48" s="82">
        <v>0</v>
      </c>
      <c r="N48" s="82">
        <v>0</v>
      </c>
      <c r="O48" s="82">
        <v>0</v>
      </c>
    </row>
    <row r="49" spans="1:15" x14ac:dyDescent="0.25">
      <c r="A49" s="96"/>
      <c r="B49" s="97"/>
      <c r="C49" s="14" t="s">
        <v>12</v>
      </c>
      <c r="D49" s="82">
        <f t="shared" si="17"/>
        <v>0</v>
      </c>
      <c r="E49" s="82">
        <v>0</v>
      </c>
      <c r="F49" s="82">
        <v>0</v>
      </c>
      <c r="G49" s="82">
        <f>'ПРИЛОЖ  2'!K16</f>
        <v>0</v>
      </c>
      <c r="H49" s="83">
        <v>0</v>
      </c>
      <c r="I49" s="82">
        <v>0</v>
      </c>
      <c r="J49" s="83">
        <v>0</v>
      </c>
      <c r="K49" s="82">
        <v>0</v>
      </c>
      <c r="L49" s="83">
        <v>0</v>
      </c>
      <c r="M49" s="82">
        <v>0</v>
      </c>
      <c r="N49" s="82">
        <v>0</v>
      </c>
      <c r="O49" s="82">
        <v>0</v>
      </c>
    </row>
    <row r="50" spans="1:15" x14ac:dyDescent="0.25">
      <c r="A50" s="96"/>
      <c r="B50" s="97"/>
      <c r="C50" s="14" t="s">
        <v>13</v>
      </c>
      <c r="D50" s="82">
        <f t="shared" si="17"/>
        <v>0</v>
      </c>
      <c r="E50" s="82">
        <v>0</v>
      </c>
      <c r="F50" s="82">
        <v>0</v>
      </c>
      <c r="G50" s="82">
        <v>0</v>
      </c>
      <c r="H50" s="83">
        <v>0</v>
      </c>
      <c r="I50" s="82">
        <v>0</v>
      </c>
      <c r="J50" s="83">
        <v>0</v>
      </c>
      <c r="K50" s="82">
        <v>0</v>
      </c>
      <c r="L50" s="83">
        <v>0</v>
      </c>
      <c r="M50" s="82">
        <v>0</v>
      </c>
      <c r="N50" s="82">
        <v>0</v>
      </c>
      <c r="O50" s="82">
        <v>0</v>
      </c>
    </row>
    <row r="51" spans="1:15" s="6" customFormat="1" x14ac:dyDescent="0.25">
      <c r="A51" s="96" t="s">
        <v>175</v>
      </c>
      <c r="B51" s="97" t="s">
        <v>104</v>
      </c>
      <c r="C51" s="5" t="s">
        <v>3</v>
      </c>
      <c r="D51" s="84">
        <f t="shared" si="17"/>
        <v>240</v>
      </c>
      <c r="E51" s="84">
        <f t="shared" ref="E51:J51" si="19">SUM(E52:E55)</f>
        <v>0</v>
      </c>
      <c r="F51" s="84">
        <f t="shared" si="19"/>
        <v>0</v>
      </c>
      <c r="G51" s="84">
        <f t="shared" si="19"/>
        <v>0</v>
      </c>
      <c r="H51" s="85">
        <f t="shared" si="19"/>
        <v>240</v>
      </c>
      <c r="I51" s="84">
        <f t="shared" si="19"/>
        <v>0</v>
      </c>
      <c r="J51" s="85">
        <f t="shared" si="19"/>
        <v>0</v>
      </c>
      <c r="K51" s="84">
        <f>SUM(K52:K55)</f>
        <v>0</v>
      </c>
      <c r="L51" s="85">
        <f>SUM(L52:L55)</f>
        <v>0</v>
      </c>
      <c r="M51" s="84">
        <f>SUM(M52:M55)</f>
        <v>0</v>
      </c>
      <c r="N51" s="84">
        <f>SUM(N52:N55)</f>
        <v>0</v>
      </c>
      <c r="O51" s="84">
        <f>SUM(O52:O55)</f>
        <v>0</v>
      </c>
    </row>
    <row r="52" spans="1:15" x14ac:dyDescent="0.25">
      <c r="A52" s="96"/>
      <c r="B52" s="97"/>
      <c r="C52" s="14" t="s">
        <v>10</v>
      </c>
      <c r="D52" s="82">
        <f t="shared" si="17"/>
        <v>0</v>
      </c>
      <c r="E52" s="82">
        <v>0</v>
      </c>
      <c r="F52" s="82">
        <v>0</v>
      </c>
      <c r="G52" s="82">
        <v>0</v>
      </c>
      <c r="H52" s="83">
        <v>0</v>
      </c>
      <c r="I52" s="82">
        <v>0</v>
      </c>
      <c r="J52" s="83">
        <v>0</v>
      </c>
      <c r="K52" s="82">
        <v>0</v>
      </c>
      <c r="L52" s="83">
        <v>0</v>
      </c>
      <c r="M52" s="82">
        <v>0</v>
      </c>
      <c r="N52" s="82">
        <v>0</v>
      </c>
      <c r="O52" s="82">
        <v>0</v>
      </c>
    </row>
    <row r="53" spans="1:15" x14ac:dyDescent="0.25">
      <c r="A53" s="96"/>
      <c r="B53" s="97"/>
      <c r="C53" s="14" t="s">
        <v>11</v>
      </c>
      <c r="D53" s="82">
        <f t="shared" si="17"/>
        <v>0</v>
      </c>
      <c r="E53" s="82">
        <v>0</v>
      </c>
      <c r="F53" s="82">
        <v>0</v>
      </c>
      <c r="G53" s="82">
        <v>0</v>
      </c>
      <c r="H53" s="83">
        <v>0</v>
      </c>
      <c r="I53" s="82">
        <v>0</v>
      </c>
      <c r="J53" s="83">
        <v>0</v>
      </c>
      <c r="K53" s="82">
        <v>0</v>
      </c>
      <c r="L53" s="83">
        <v>0</v>
      </c>
      <c r="M53" s="82">
        <v>0</v>
      </c>
      <c r="N53" s="82">
        <v>0</v>
      </c>
      <c r="O53" s="82">
        <v>0</v>
      </c>
    </row>
    <row r="54" spans="1:15" x14ac:dyDescent="0.25">
      <c r="A54" s="96"/>
      <c r="B54" s="97"/>
      <c r="C54" s="14" t="s">
        <v>12</v>
      </c>
      <c r="D54" s="82">
        <f t="shared" si="17"/>
        <v>240</v>
      </c>
      <c r="E54" s="82">
        <v>0</v>
      </c>
      <c r="F54" s="82">
        <v>0</v>
      </c>
      <c r="G54" s="82">
        <v>0</v>
      </c>
      <c r="H54" s="83">
        <f>'ПРИЛОЖ  2'!L17</f>
        <v>240</v>
      </c>
      <c r="I54" s="82">
        <v>0</v>
      </c>
      <c r="J54" s="83">
        <v>0</v>
      </c>
      <c r="K54" s="82">
        <v>0</v>
      </c>
      <c r="L54" s="83">
        <v>0</v>
      </c>
      <c r="M54" s="82">
        <v>0</v>
      </c>
      <c r="N54" s="82">
        <v>0</v>
      </c>
      <c r="O54" s="82">
        <v>0</v>
      </c>
    </row>
    <row r="55" spans="1:15" x14ac:dyDescent="0.25">
      <c r="A55" s="96"/>
      <c r="B55" s="97"/>
      <c r="C55" s="14" t="s">
        <v>13</v>
      </c>
      <c r="D55" s="82">
        <f t="shared" si="17"/>
        <v>0</v>
      </c>
      <c r="E55" s="82">
        <v>0</v>
      </c>
      <c r="F55" s="82">
        <v>0</v>
      </c>
      <c r="G55" s="82">
        <v>0</v>
      </c>
      <c r="H55" s="83">
        <v>0</v>
      </c>
      <c r="I55" s="82">
        <v>0</v>
      </c>
      <c r="J55" s="83">
        <v>0</v>
      </c>
      <c r="K55" s="82">
        <v>0</v>
      </c>
      <c r="L55" s="83">
        <v>0</v>
      </c>
      <c r="M55" s="82">
        <v>0</v>
      </c>
      <c r="N55" s="82">
        <v>0</v>
      </c>
      <c r="O55" s="82">
        <v>0</v>
      </c>
    </row>
    <row r="56" spans="1:15" s="6" customFormat="1" x14ac:dyDescent="0.25">
      <c r="A56" s="96" t="s">
        <v>35</v>
      </c>
      <c r="B56" s="97" t="s">
        <v>15</v>
      </c>
      <c r="C56" s="5" t="s">
        <v>3</v>
      </c>
      <c r="D56" s="84">
        <f t="shared" si="17"/>
        <v>0</v>
      </c>
      <c r="E56" s="84">
        <f t="shared" ref="E56:J56" si="20">SUM(E57:E60)</f>
        <v>0</v>
      </c>
      <c r="F56" s="84">
        <f t="shared" si="20"/>
        <v>0</v>
      </c>
      <c r="G56" s="84">
        <f t="shared" si="20"/>
        <v>0</v>
      </c>
      <c r="H56" s="85">
        <f t="shared" si="20"/>
        <v>0</v>
      </c>
      <c r="I56" s="84">
        <f t="shared" si="20"/>
        <v>0</v>
      </c>
      <c r="J56" s="85">
        <f t="shared" si="20"/>
        <v>0</v>
      </c>
      <c r="K56" s="84">
        <f>SUM(K57:K60)</f>
        <v>0</v>
      </c>
      <c r="L56" s="85">
        <f>SUM(L57:L60)</f>
        <v>0</v>
      </c>
      <c r="M56" s="84">
        <f>SUM(M57:M60)</f>
        <v>0</v>
      </c>
      <c r="N56" s="84">
        <f>SUM(N57:N60)</f>
        <v>0</v>
      </c>
      <c r="O56" s="84">
        <f>SUM(O57:O60)</f>
        <v>0</v>
      </c>
    </row>
    <row r="57" spans="1:15" x14ac:dyDescent="0.25">
      <c r="A57" s="96"/>
      <c r="B57" s="97"/>
      <c r="C57" s="14" t="s">
        <v>10</v>
      </c>
      <c r="D57" s="82">
        <f t="shared" si="17"/>
        <v>0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0</v>
      </c>
      <c r="O57" s="82">
        <v>0</v>
      </c>
    </row>
    <row r="58" spans="1:15" x14ac:dyDescent="0.25">
      <c r="A58" s="96"/>
      <c r="B58" s="97"/>
      <c r="C58" s="14" t="s">
        <v>11</v>
      </c>
      <c r="D58" s="82">
        <f t="shared" si="17"/>
        <v>0</v>
      </c>
      <c r="E58" s="82">
        <v>0</v>
      </c>
      <c r="F58" s="82">
        <v>0</v>
      </c>
      <c r="G58" s="82">
        <v>0</v>
      </c>
      <c r="H58" s="82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</row>
    <row r="59" spans="1:15" x14ac:dyDescent="0.25">
      <c r="A59" s="96"/>
      <c r="B59" s="97"/>
      <c r="C59" s="14" t="s">
        <v>12</v>
      </c>
      <c r="D59" s="82">
        <f t="shared" si="17"/>
        <v>0</v>
      </c>
      <c r="E59" s="82">
        <v>0</v>
      </c>
      <c r="F59" s="82">
        <v>0</v>
      </c>
      <c r="G59" s="82">
        <v>0</v>
      </c>
      <c r="H59" s="82">
        <v>0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</row>
    <row r="60" spans="1:15" s="57" customFormat="1" x14ac:dyDescent="0.25">
      <c r="A60" s="96"/>
      <c r="B60" s="97"/>
      <c r="C60" s="56" t="s">
        <v>13</v>
      </c>
      <c r="D60" s="81">
        <f t="shared" si="17"/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</row>
    <row r="61" spans="1:15" s="55" customFormat="1" x14ac:dyDescent="0.25">
      <c r="A61" s="98" t="s">
        <v>36</v>
      </c>
      <c r="B61" s="99" t="s">
        <v>144</v>
      </c>
      <c r="C61" s="54" t="s">
        <v>3</v>
      </c>
      <c r="D61" s="80">
        <f t="shared" si="17"/>
        <v>16220.309959999999</v>
      </c>
      <c r="E61" s="80">
        <f t="shared" ref="E61:J61" si="21">SUM(E62:E65)</f>
        <v>445.608</v>
      </c>
      <c r="F61" s="80">
        <f t="shared" si="21"/>
        <v>0</v>
      </c>
      <c r="G61" s="80">
        <f t="shared" si="21"/>
        <v>583.06600000000003</v>
      </c>
      <c r="H61" s="80">
        <f t="shared" si="21"/>
        <v>595.84900000000005</v>
      </c>
      <c r="I61" s="80">
        <f t="shared" si="21"/>
        <v>600.76300000000003</v>
      </c>
      <c r="J61" s="80">
        <f t="shared" si="21"/>
        <v>0</v>
      </c>
      <c r="K61" s="80">
        <f>SUM(K62:K65)</f>
        <v>599.64300000000003</v>
      </c>
      <c r="L61" s="80">
        <f>SUM(L62:L65)</f>
        <v>597.51499999999999</v>
      </c>
      <c r="M61" s="80">
        <f>SUM(M62:M65)</f>
        <v>911</v>
      </c>
      <c r="N61" s="80">
        <f>SUM(N62:N65)</f>
        <v>11886.865959999999</v>
      </c>
      <c r="O61" s="80">
        <f>SUM(O62:O65)</f>
        <v>0</v>
      </c>
    </row>
    <row r="62" spans="1:15" s="57" customFormat="1" x14ac:dyDescent="0.25">
      <c r="A62" s="98"/>
      <c r="B62" s="99"/>
      <c r="C62" s="56" t="s">
        <v>10</v>
      </c>
      <c r="D62" s="81">
        <f t="shared" si="17"/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</row>
    <row r="63" spans="1:15" s="57" customFormat="1" x14ac:dyDescent="0.25">
      <c r="A63" s="98"/>
      <c r="B63" s="99"/>
      <c r="C63" s="56" t="s">
        <v>11</v>
      </c>
      <c r="D63" s="81">
        <f t="shared" si="17"/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</row>
    <row r="64" spans="1:15" s="57" customFormat="1" x14ac:dyDescent="0.25">
      <c r="A64" s="98"/>
      <c r="B64" s="99"/>
      <c r="C64" s="56" t="s">
        <v>12</v>
      </c>
      <c r="D64" s="81">
        <f t="shared" si="17"/>
        <v>16220.309959999999</v>
      </c>
      <c r="E64" s="81">
        <f>'ПРИЛОЖ  2'!I19</f>
        <v>445.608</v>
      </c>
      <c r="F64" s="81">
        <v>0</v>
      </c>
      <c r="G64" s="81">
        <v>583.06600000000003</v>
      </c>
      <c r="H64" s="81">
        <f>'ПРИЛОЖ  2'!L19</f>
        <v>595.84900000000005</v>
      </c>
      <c r="I64" s="81">
        <f>'ПРИЛОЖ  2'!M19</f>
        <v>600.76300000000003</v>
      </c>
      <c r="J64" s="81">
        <f>'ПРИЛОЖ  2'!N19</f>
        <v>0</v>
      </c>
      <c r="K64" s="81">
        <f>'ПРИЛОЖ  2'!O19</f>
        <v>599.64300000000003</v>
      </c>
      <c r="L64" s="81">
        <f>'ПРИЛОЖ  2'!P19</f>
        <v>597.51499999999999</v>
      </c>
      <c r="M64" s="82">
        <f>'ПРИЛОЖ  2'!Q19</f>
        <v>911</v>
      </c>
      <c r="N64" s="81">
        <f>'ПРИЛОЖ  2'!R19</f>
        <v>11886.865959999999</v>
      </c>
      <c r="O64" s="81">
        <f>'ПРИЛОЖ  2'!S19</f>
        <v>0</v>
      </c>
    </row>
    <row r="65" spans="1:15" s="57" customFormat="1" x14ac:dyDescent="0.25">
      <c r="A65" s="98"/>
      <c r="B65" s="99"/>
      <c r="C65" s="56" t="s">
        <v>13</v>
      </c>
      <c r="D65" s="81">
        <f t="shared" si="17"/>
        <v>0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</row>
    <row r="66" spans="1:15" s="6" customFormat="1" x14ac:dyDescent="0.25">
      <c r="A66" s="96" t="s">
        <v>37</v>
      </c>
      <c r="B66" s="97" t="s">
        <v>25</v>
      </c>
      <c r="C66" s="5" t="s">
        <v>3</v>
      </c>
      <c r="D66" s="84">
        <f t="shared" si="17"/>
        <v>418.96600000000001</v>
      </c>
      <c r="E66" s="84">
        <f t="shared" ref="E66:J66" si="22">SUM(E67:E70)</f>
        <v>418.96600000000001</v>
      </c>
      <c r="F66" s="84">
        <f t="shared" si="22"/>
        <v>0</v>
      </c>
      <c r="G66" s="84">
        <f t="shared" si="22"/>
        <v>0</v>
      </c>
      <c r="H66" s="84">
        <f t="shared" si="22"/>
        <v>0</v>
      </c>
      <c r="I66" s="84">
        <f t="shared" si="22"/>
        <v>0</v>
      </c>
      <c r="J66" s="84">
        <f t="shared" si="22"/>
        <v>0</v>
      </c>
      <c r="K66" s="84">
        <f>SUM(K67:K70)</f>
        <v>0</v>
      </c>
      <c r="L66" s="84">
        <f>SUM(L67:L70)</f>
        <v>0</v>
      </c>
      <c r="M66" s="84">
        <f>SUM(M67:M70)</f>
        <v>0</v>
      </c>
      <c r="N66" s="84">
        <f>SUM(N67:N70)</f>
        <v>0</v>
      </c>
      <c r="O66" s="84">
        <f>SUM(O67:O70)</f>
        <v>0</v>
      </c>
    </row>
    <row r="67" spans="1:15" x14ac:dyDescent="0.25">
      <c r="A67" s="96"/>
      <c r="B67" s="97"/>
      <c r="C67" s="14" t="s">
        <v>10</v>
      </c>
      <c r="D67" s="82">
        <f t="shared" si="17"/>
        <v>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</row>
    <row r="68" spans="1:15" x14ac:dyDescent="0.25">
      <c r="A68" s="96"/>
      <c r="B68" s="97"/>
      <c r="C68" s="14" t="s">
        <v>11</v>
      </c>
      <c r="D68" s="82">
        <f t="shared" si="17"/>
        <v>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v>0</v>
      </c>
    </row>
    <row r="69" spans="1:15" x14ac:dyDescent="0.25">
      <c r="A69" s="96"/>
      <c r="B69" s="97"/>
      <c r="C69" s="14" t="s">
        <v>12</v>
      </c>
      <c r="D69" s="82">
        <f t="shared" si="17"/>
        <v>418.96600000000001</v>
      </c>
      <c r="E69" s="82">
        <f>'ПРИЛОЖ  2'!I20</f>
        <v>418.96600000000001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  <c r="K69" s="82">
        <v>0</v>
      </c>
      <c r="L69" s="82">
        <v>0</v>
      </c>
      <c r="M69" s="82">
        <v>0</v>
      </c>
      <c r="N69" s="82">
        <v>0</v>
      </c>
      <c r="O69" s="82">
        <v>0</v>
      </c>
    </row>
    <row r="70" spans="1:15" x14ac:dyDescent="0.25">
      <c r="A70" s="96"/>
      <c r="B70" s="97"/>
      <c r="C70" s="14" t="s">
        <v>13</v>
      </c>
      <c r="D70" s="82">
        <f t="shared" si="17"/>
        <v>0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v>0</v>
      </c>
    </row>
    <row r="71" spans="1:15" s="6" customFormat="1" x14ac:dyDescent="0.25">
      <c r="A71" s="96" t="s">
        <v>43</v>
      </c>
      <c r="B71" s="97" t="s">
        <v>44</v>
      </c>
      <c r="C71" s="5" t="s">
        <v>3</v>
      </c>
      <c r="D71" s="84">
        <f t="shared" si="17"/>
        <v>3154.3389999999999</v>
      </c>
      <c r="E71" s="84">
        <f t="shared" ref="E71:J71" si="23">SUM(E72:E75)</f>
        <v>0</v>
      </c>
      <c r="F71" s="84">
        <f t="shared" si="23"/>
        <v>915.48099999999999</v>
      </c>
      <c r="G71" s="84">
        <f t="shared" si="23"/>
        <v>1162.819</v>
      </c>
      <c r="H71" s="84">
        <f t="shared" si="23"/>
        <v>1076.039</v>
      </c>
      <c r="I71" s="84">
        <f t="shared" si="23"/>
        <v>0</v>
      </c>
      <c r="J71" s="84">
        <f t="shared" si="23"/>
        <v>0</v>
      </c>
      <c r="K71" s="84">
        <f>SUM(K72:K75)</f>
        <v>0</v>
      </c>
      <c r="L71" s="84">
        <f>SUM(L72:L75)</f>
        <v>0</v>
      </c>
      <c r="M71" s="84">
        <f>SUM(M72:M75)</f>
        <v>0</v>
      </c>
      <c r="N71" s="84">
        <f>SUM(N72:N75)</f>
        <v>0</v>
      </c>
      <c r="O71" s="84">
        <f>SUM(O72:O75)</f>
        <v>0</v>
      </c>
    </row>
    <row r="72" spans="1:15" x14ac:dyDescent="0.25">
      <c r="A72" s="96"/>
      <c r="B72" s="97"/>
      <c r="C72" s="14" t="s">
        <v>10</v>
      </c>
      <c r="D72" s="82">
        <f t="shared" si="17"/>
        <v>0</v>
      </c>
      <c r="E72" s="82">
        <v>0</v>
      </c>
      <c r="F72" s="82">
        <v>0</v>
      </c>
      <c r="G72" s="82">
        <v>0</v>
      </c>
      <c r="H72" s="82">
        <v>0</v>
      </c>
      <c r="I72" s="82">
        <v>0</v>
      </c>
      <c r="J72" s="82">
        <v>0</v>
      </c>
      <c r="K72" s="82">
        <v>0</v>
      </c>
      <c r="L72" s="82">
        <v>0</v>
      </c>
      <c r="M72" s="82">
        <v>0</v>
      </c>
      <c r="N72" s="82">
        <v>0</v>
      </c>
      <c r="O72" s="82">
        <v>0</v>
      </c>
    </row>
    <row r="73" spans="1:15" x14ac:dyDescent="0.25">
      <c r="A73" s="96"/>
      <c r="B73" s="97"/>
      <c r="C73" s="14" t="s">
        <v>11</v>
      </c>
      <c r="D73" s="82">
        <f t="shared" si="17"/>
        <v>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</row>
    <row r="74" spans="1:15" x14ac:dyDescent="0.25">
      <c r="A74" s="96"/>
      <c r="B74" s="97"/>
      <c r="C74" s="14" t="s">
        <v>12</v>
      </c>
      <c r="D74" s="82">
        <f t="shared" si="17"/>
        <v>3154.3389999999999</v>
      </c>
      <c r="E74" s="82">
        <v>0</v>
      </c>
      <c r="F74" s="82">
        <f>'ПРИЛОЖ  2'!J21</f>
        <v>915.48099999999999</v>
      </c>
      <c r="G74" s="82">
        <f>'ПРИЛОЖ  2'!K21</f>
        <v>1162.819</v>
      </c>
      <c r="H74" s="82">
        <f>'ПРИЛОЖ  2'!L21</f>
        <v>1076.039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  <c r="N74" s="82">
        <v>0</v>
      </c>
      <c r="O74" s="82">
        <v>0</v>
      </c>
    </row>
    <row r="75" spans="1:15" s="57" customFormat="1" x14ac:dyDescent="0.25">
      <c r="A75" s="96"/>
      <c r="B75" s="97"/>
      <c r="C75" s="56" t="s">
        <v>13</v>
      </c>
      <c r="D75" s="81">
        <f t="shared" ref="D75:D106" si="24">SUM(E75:O75)</f>
        <v>0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</row>
    <row r="76" spans="1:15" s="55" customFormat="1" x14ac:dyDescent="0.25">
      <c r="A76" s="98" t="s">
        <v>45</v>
      </c>
      <c r="B76" s="99" t="s">
        <v>187</v>
      </c>
      <c r="C76" s="54" t="s">
        <v>3</v>
      </c>
      <c r="D76" s="80">
        <f t="shared" si="24"/>
        <v>528.24800000000005</v>
      </c>
      <c r="E76" s="80">
        <f t="shared" ref="E76:J76" si="25">SUM(E77:E80)</f>
        <v>0</v>
      </c>
      <c r="F76" s="80">
        <f t="shared" si="25"/>
        <v>264.12400000000002</v>
      </c>
      <c r="G76" s="80">
        <f t="shared" si="25"/>
        <v>264.12400000000002</v>
      </c>
      <c r="H76" s="80">
        <f t="shared" si="25"/>
        <v>0</v>
      </c>
      <c r="I76" s="80">
        <f t="shared" si="25"/>
        <v>0</v>
      </c>
      <c r="J76" s="80">
        <f t="shared" si="25"/>
        <v>0</v>
      </c>
      <c r="K76" s="80">
        <f>SUM(K77:K80)</f>
        <v>0</v>
      </c>
      <c r="L76" s="80">
        <f>SUM(L77:L80)</f>
        <v>0</v>
      </c>
      <c r="M76" s="80">
        <f>SUM(M77:M80)</f>
        <v>0</v>
      </c>
      <c r="N76" s="80">
        <f>SUM(N77:N80)</f>
        <v>0</v>
      </c>
      <c r="O76" s="80">
        <f>SUM(O77:O80)</f>
        <v>0</v>
      </c>
    </row>
    <row r="77" spans="1:15" s="55" customFormat="1" x14ac:dyDescent="0.25">
      <c r="A77" s="98"/>
      <c r="B77" s="99"/>
      <c r="C77" s="56" t="s">
        <v>10</v>
      </c>
      <c r="D77" s="81">
        <f t="shared" si="24"/>
        <v>0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</row>
    <row r="78" spans="1:15" s="55" customFormat="1" x14ac:dyDescent="0.25">
      <c r="A78" s="98"/>
      <c r="B78" s="99"/>
      <c r="C78" s="56" t="s">
        <v>11</v>
      </c>
      <c r="D78" s="81">
        <f t="shared" si="24"/>
        <v>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</row>
    <row r="79" spans="1:15" s="55" customFormat="1" x14ac:dyDescent="0.25">
      <c r="A79" s="98"/>
      <c r="B79" s="99"/>
      <c r="C79" s="56" t="s">
        <v>12</v>
      </c>
      <c r="D79" s="81">
        <f t="shared" si="24"/>
        <v>528.24800000000005</v>
      </c>
      <c r="E79" s="81">
        <v>0</v>
      </c>
      <c r="F79" s="81">
        <f>'ПРИЛОЖ  2'!J22</f>
        <v>264.12400000000002</v>
      </c>
      <c r="G79" s="81">
        <f>'ПРИЛОЖ  2'!K22</f>
        <v>264.12400000000002</v>
      </c>
      <c r="H79" s="81">
        <v>0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</row>
    <row r="80" spans="1:15" s="55" customFormat="1" x14ac:dyDescent="0.25">
      <c r="A80" s="98"/>
      <c r="B80" s="99"/>
      <c r="C80" s="56" t="s">
        <v>13</v>
      </c>
      <c r="D80" s="81">
        <f t="shared" si="24"/>
        <v>0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</row>
    <row r="81" spans="1:15" s="55" customFormat="1" x14ac:dyDescent="0.25">
      <c r="A81" s="96" t="s">
        <v>51</v>
      </c>
      <c r="B81" s="97" t="s">
        <v>209</v>
      </c>
      <c r="C81" s="54" t="s">
        <v>3</v>
      </c>
      <c r="D81" s="80">
        <f t="shared" si="24"/>
        <v>0</v>
      </c>
      <c r="E81" s="80">
        <f t="shared" ref="E81:J81" si="26">SUM(E82:E85)</f>
        <v>0</v>
      </c>
      <c r="F81" s="80">
        <f t="shared" si="26"/>
        <v>0</v>
      </c>
      <c r="G81" s="80">
        <f t="shared" si="26"/>
        <v>0</v>
      </c>
      <c r="H81" s="80">
        <f t="shared" si="26"/>
        <v>0</v>
      </c>
      <c r="I81" s="80">
        <f t="shared" si="26"/>
        <v>0</v>
      </c>
      <c r="J81" s="80">
        <f t="shared" si="26"/>
        <v>0</v>
      </c>
      <c r="K81" s="80">
        <f>SUM(K82:K85)</f>
        <v>0</v>
      </c>
      <c r="L81" s="80">
        <f>SUM(L82:L85)</f>
        <v>0</v>
      </c>
      <c r="M81" s="80">
        <f>SUM(M82:M85)</f>
        <v>0</v>
      </c>
      <c r="N81" s="80">
        <f>SUM(N82:N85)</f>
        <v>0</v>
      </c>
      <c r="O81" s="80">
        <f>SUM(O82:O85)</f>
        <v>0</v>
      </c>
    </row>
    <row r="82" spans="1:15" s="57" customFormat="1" x14ac:dyDescent="0.25">
      <c r="A82" s="96"/>
      <c r="B82" s="97"/>
      <c r="C82" s="56" t="s">
        <v>10</v>
      </c>
      <c r="D82" s="81">
        <f t="shared" si="24"/>
        <v>0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</row>
    <row r="83" spans="1:15" s="57" customFormat="1" x14ac:dyDescent="0.25">
      <c r="A83" s="96"/>
      <c r="B83" s="97"/>
      <c r="C83" s="56" t="s">
        <v>11</v>
      </c>
      <c r="D83" s="81">
        <f t="shared" si="24"/>
        <v>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</row>
    <row r="84" spans="1:15" x14ac:dyDescent="0.25">
      <c r="A84" s="96"/>
      <c r="B84" s="97"/>
      <c r="C84" s="14" t="s">
        <v>12</v>
      </c>
      <c r="D84" s="82">
        <f t="shared" si="24"/>
        <v>0</v>
      </c>
      <c r="E84" s="82">
        <f>'ПРИЛОЖ  2'!I56</f>
        <v>0</v>
      </c>
      <c r="F84" s="82">
        <v>0</v>
      </c>
      <c r="G84" s="82">
        <f>'ПРИЛОЖ  2'!K23</f>
        <v>0</v>
      </c>
      <c r="H84" s="82">
        <v>0</v>
      </c>
      <c r="I84" s="82">
        <v>0</v>
      </c>
      <c r="J84" s="82">
        <v>0</v>
      </c>
      <c r="K84" s="82">
        <v>0</v>
      </c>
      <c r="L84" s="82">
        <v>0</v>
      </c>
      <c r="M84" s="82">
        <v>0</v>
      </c>
      <c r="N84" s="82">
        <v>0</v>
      </c>
      <c r="O84" s="82">
        <v>0</v>
      </c>
    </row>
    <row r="85" spans="1:15" x14ac:dyDescent="0.25">
      <c r="A85" s="96"/>
      <c r="B85" s="97"/>
      <c r="C85" s="14" t="s">
        <v>13</v>
      </c>
      <c r="D85" s="82">
        <f t="shared" si="24"/>
        <v>0</v>
      </c>
      <c r="E85" s="82">
        <v>0</v>
      </c>
      <c r="F85" s="82">
        <v>0</v>
      </c>
      <c r="G85" s="82">
        <v>0</v>
      </c>
      <c r="H85" s="82">
        <v>0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</row>
    <row r="86" spans="1:15" s="6" customFormat="1" x14ac:dyDescent="0.25">
      <c r="A86" s="96" t="s">
        <v>54</v>
      </c>
      <c r="B86" s="97" t="s">
        <v>188</v>
      </c>
      <c r="C86" s="5" t="s">
        <v>3</v>
      </c>
      <c r="D86" s="84">
        <f t="shared" si="24"/>
        <v>18034.512999999999</v>
      </c>
      <c r="E86" s="84">
        <f t="shared" ref="E86:J86" si="27">SUM(E87:E90)</f>
        <v>0</v>
      </c>
      <c r="F86" s="84">
        <f t="shared" si="27"/>
        <v>0</v>
      </c>
      <c r="G86" s="85">
        <f t="shared" si="27"/>
        <v>18034.512999999999</v>
      </c>
      <c r="H86" s="84">
        <f t="shared" si="27"/>
        <v>0</v>
      </c>
      <c r="I86" s="85">
        <f t="shared" si="27"/>
        <v>0</v>
      </c>
      <c r="J86" s="84">
        <f t="shared" si="27"/>
        <v>0</v>
      </c>
      <c r="K86" s="84">
        <f>SUM(K87:K90)</f>
        <v>0</v>
      </c>
      <c r="L86" s="84">
        <f>SUM(L87:L90)</f>
        <v>0</v>
      </c>
      <c r="M86" s="84">
        <f>SUM(M87:M90)</f>
        <v>0</v>
      </c>
      <c r="N86" s="84">
        <f>SUM(N87:N90)</f>
        <v>0</v>
      </c>
      <c r="O86" s="84">
        <f>SUM(O87:O90)</f>
        <v>0</v>
      </c>
    </row>
    <row r="87" spans="1:15" x14ac:dyDescent="0.25">
      <c r="A87" s="96"/>
      <c r="B87" s="97"/>
      <c r="C87" s="14" t="s">
        <v>10</v>
      </c>
      <c r="D87" s="82">
        <f t="shared" si="24"/>
        <v>13386.075000000001</v>
      </c>
      <c r="E87" s="82">
        <v>0</v>
      </c>
      <c r="F87" s="82">
        <v>0</v>
      </c>
      <c r="G87" s="83">
        <v>13386.075000000001</v>
      </c>
      <c r="H87" s="82">
        <v>0</v>
      </c>
      <c r="I87" s="82">
        <v>0</v>
      </c>
      <c r="J87" s="82">
        <v>0</v>
      </c>
      <c r="K87" s="82">
        <v>0</v>
      </c>
      <c r="L87" s="82">
        <v>0</v>
      </c>
      <c r="M87" s="82">
        <v>0</v>
      </c>
      <c r="N87" s="82">
        <v>0</v>
      </c>
      <c r="O87" s="82">
        <v>0</v>
      </c>
    </row>
    <row r="88" spans="1:15" x14ac:dyDescent="0.25">
      <c r="A88" s="96"/>
      <c r="B88" s="97"/>
      <c r="C88" s="14" t="s">
        <v>11</v>
      </c>
      <c r="D88" s="82">
        <f t="shared" si="24"/>
        <v>3998.4380000000001</v>
      </c>
      <c r="E88" s="82">
        <v>0</v>
      </c>
      <c r="F88" s="82">
        <v>0</v>
      </c>
      <c r="G88" s="83">
        <v>3998.4380000000001</v>
      </c>
      <c r="H88" s="82">
        <v>0</v>
      </c>
      <c r="I88" s="82">
        <v>0</v>
      </c>
      <c r="J88" s="82">
        <v>0</v>
      </c>
      <c r="K88" s="82">
        <v>0</v>
      </c>
      <c r="L88" s="82">
        <v>0</v>
      </c>
      <c r="M88" s="82">
        <v>0</v>
      </c>
      <c r="N88" s="82">
        <v>0</v>
      </c>
      <c r="O88" s="82">
        <v>0</v>
      </c>
    </row>
    <row r="89" spans="1:15" x14ac:dyDescent="0.25">
      <c r="A89" s="96"/>
      <c r="B89" s="97"/>
      <c r="C89" s="14" t="s">
        <v>12</v>
      </c>
      <c r="D89" s="82">
        <f t="shared" si="24"/>
        <v>650</v>
      </c>
      <c r="E89" s="82">
        <f>'ПРИЛОЖ  2'!I71</f>
        <v>0</v>
      </c>
      <c r="F89" s="82">
        <v>0</v>
      </c>
      <c r="G89" s="83">
        <f>'ПРИЛОЖ  2'!K24</f>
        <v>650</v>
      </c>
      <c r="H89" s="82">
        <v>0</v>
      </c>
      <c r="I89" s="82">
        <v>0</v>
      </c>
      <c r="J89" s="82">
        <v>0</v>
      </c>
      <c r="K89" s="82">
        <v>0</v>
      </c>
      <c r="L89" s="82">
        <v>0</v>
      </c>
      <c r="M89" s="82">
        <v>0</v>
      </c>
      <c r="N89" s="82">
        <v>0</v>
      </c>
      <c r="O89" s="82">
        <v>0</v>
      </c>
    </row>
    <row r="90" spans="1:15" x14ac:dyDescent="0.25">
      <c r="A90" s="96"/>
      <c r="B90" s="97"/>
      <c r="C90" s="14" t="s">
        <v>13</v>
      </c>
      <c r="D90" s="82">
        <f t="shared" si="24"/>
        <v>0</v>
      </c>
      <c r="E90" s="82">
        <v>0</v>
      </c>
      <c r="F90" s="82">
        <v>0</v>
      </c>
      <c r="G90" s="83">
        <v>0</v>
      </c>
      <c r="H90" s="82">
        <v>0</v>
      </c>
      <c r="I90" s="82">
        <v>0</v>
      </c>
      <c r="J90" s="82">
        <v>0</v>
      </c>
      <c r="K90" s="82">
        <v>0</v>
      </c>
      <c r="L90" s="82">
        <v>0</v>
      </c>
      <c r="M90" s="82">
        <v>0</v>
      </c>
      <c r="N90" s="82">
        <v>0</v>
      </c>
      <c r="O90" s="82">
        <v>0</v>
      </c>
    </row>
    <row r="91" spans="1:15" x14ac:dyDescent="0.25">
      <c r="A91" s="96" t="s">
        <v>55</v>
      </c>
      <c r="B91" s="97" t="s">
        <v>56</v>
      </c>
      <c r="C91" s="5" t="s">
        <v>3</v>
      </c>
      <c r="D91" s="84">
        <f t="shared" si="24"/>
        <v>10251.775000000001</v>
      </c>
      <c r="E91" s="84">
        <f t="shared" ref="E91:J91" si="28">SUM(E92:E95)</f>
        <v>0</v>
      </c>
      <c r="F91" s="84">
        <f t="shared" si="28"/>
        <v>0</v>
      </c>
      <c r="G91" s="85">
        <f t="shared" si="28"/>
        <v>10251.775000000001</v>
      </c>
      <c r="H91" s="84">
        <f t="shared" si="28"/>
        <v>0</v>
      </c>
      <c r="I91" s="85">
        <f t="shared" si="28"/>
        <v>0</v>
      </c>
      <c r="J91" s="84">
        <f t="shared" si="28"/>
        <v>0</v>
      </c>
      <c r="K91" s="84">
        <f>SUM(K92:K95)</f>
        <v>0</v>
      </c>
      <c r="L91" s="84">
        <f>SUM(L92:L95)</f>
        <v>0</v>
      </c>
      <c r="M91" s="84">
        <f>SUM(M92:M95)</f>
        <v>0</v>
      </c>
      <c r="N91" s="84">
        <f>SUM(N92:N95)</f>
        <v>0</v>
      </c>
      <c r="O91" s="84">
        <f>SUM(O92:O95)</f>
        <v>0</v>
      </c>
    </row>
    <row r="92" spans="1:15" x14ac:dyDescent="0.25">
      <c r="A92" s="96"/>
      <c r="B92" s="97"/>
      <c r="C92" s="14" t="s">
        <v>10</v>
      </c>
      <c r="D92" s="82">
        <f t="shared" si="24"/>
        <v>7712.9170000000004</v>
      </c>
      <c r="E92" s="82">
        <v>0</v>
      </c>
      <c r="F92" s="82">
        <v>0</v>
      </c>
      <c r="G92" s="83">
        <v>7712.9170000000004</v>
      </c>
      <c r="H92" s="82">
        <v>0</v>
      </c>
      <c r="I92" s="82">
        <v>0</v>
      </c>
      <c r="J92" s="82">
        <v>0</v>
      </c>
      <c r="K92" s="82">
        <v>0</v>
      </c>
      <c r="L92" s="82">
        <v>0</v>
      </c>
      <c r="M92" s="82">
        <v>0</v>
      </c>
      <c r="N92" s="82">
        <v>0</v>
      </c>
      <c r="O92" s="82">
        <v>0</v>
      </c>
    </row>
    <row r="93" spans="1:15" x14ac:dyDescent="0.25">
      <c r="A93" s="96"/>
      <c r="B93" s="97"/>
      <c r="C93" s="14" t="s">
        <v>11</v>
      </c>
      <c r="D93" s="82">
        <f t="shared" si="24"/>
        <v>2303.8580000000002</v>
      </c>
      <c r="E93" s="82">
        <v>0</v>
      </c>
      <c r="F93" s="82">
        <v>0</v>
      </c>
      <c r="G93" s="82">
        <v>2303.8580000000002</v>
      </c>
      <c r="H93" s="82">
        <v>0</v>
      </c>
      <c r="I93" s="82">
        <v>0</v>
      </c>
      <c r="J93" s="82">
        <v>0</v>
      </c>
      <c r="K93" s="82">
        <v>0</v>
      </c>
      <c r="L93" s="82">
        <v>0</v>
      </c>
      <c r="M93" s="82">
        <v>0</v>
      </c>
      <c r="N93" s="82">
        <v>0</v>
      </c>
      <c r="O93" s="82">
        <v>0</v>
      </c>
    </row>
    <row r="94" spans="1:15" x14ac:dyDescent="0.25">
      <c r="A94" s="96"/>
      <c r="B94" s="97"/>
      <c r="C94" s="14" t="s">
        <v>12</v>
      </c>
      <c r="D94" s="82">
        <f t="shared" si="24"/>
        <v>235</v>
      </c>
      <c r="E94" s="82">
        <f>'ПРИЛОЖ  2'!I76</f>
        <v>0</v>
      </c>
      <c r="F94" s="82">
        <v>0</v>
      </c>
      <c r="G94" s="82">
        <f>'ПРИЛОЖ  2'!K25</f>
        <v>235</v>
      </c>
      <c r="H94" s="82">
        <v>0</v>
      </c>
      <c r="I94" s="82">
        <v>0</v>
      </c>
      <c r="J94" s="82">
        <v>0</v>
      </c>
      <c r="K94" s="82">
        <v>0</v>
      </c>
      <c r="L94" s="82">
        <v>0</v>
      </c>
      <c r="M94" s="82">
        <v>0</v>
      </c>
      <c r="N94" s="82">
        <v>0</v>
      </c>
      <c r="O94" s="82">
        <v>0</v>
      </c>
    </row>
    <row r="95" spans="1:15" x14ac:dyDescent="0.25">
      <c r="A95" s="96"/>
      <c r="B95" s="97"/>
      <c r="C95" s="14" t="s">
        <v>13</v>
      </c>
      <c r="D95" s="82">
        <f t="shared" si="24"/>
        <v>0</v>
      </c>
      <c r="E95" s="82">
        <v>0</v>
      </c>
      <c r="F95" s="82">
        <v>0</v>
      </c>
      <c r="G95" s="82">
        <v>0</v>
      </c>
      <c r="H95" s="82">
        <v>0</v>
      </c>
      <c r="I95" s="82">
        <v>0</v>
      </c>
      <c r="J95" s="82">
        <v>0</v>
      </c>
      <c r="K95" s="82">
        <v>0</v>
      </c>
      <c r="L95" s="82">
        <v>0</v>
      </c>
      <c r="M95" s="82">
        <v>0</v>
      </c>
      <c r="N95" s="82">
        <v>0</v>
      </c>
      <c r="O95" s="82">
        <v>0</v>
      </c>
    </row>
    <row r="96" spans="1:15" x14ac:dyDescent="0.25">
      <c r="A96" s="96" t="s">
        <v>63</v>
      </c>
      <c r="B96" s="97" t="s">
        <v>65</v>
      </c>
      <c r="C96" s="5" t="s">
        <v>3</v>
      </c>
      <c r="D96" s="84">
        <f t="shared" si="24"/>
        <v>1097.443</v>
      </c>
      <c r="E96" s="84">
        <f t="shared" ref="E96:O96" si="29">SUM(E97:E100)</f>
        <v>0</v>
      </c>
      <c r="F96" s="84">
        <f t="shared" si="29"/>
        <v>0</v>
      </c>
      <c r="G96" s="84">
        <f t="shared" si="29"/>
        <v>1097.443</v>
      </c>
      <c r="H96" s="84">
        <f t="shared" si="29"/>
        <v>0</v>
      </c>
      <c r="I96" s="84">
        <f t="shared" si="29"/>
        <v>0</v>
      </c>
      <c r="J96" s="84">
        <f t="shared" si="29"/>
        <v>0</v>
      </c>
      <c r="K96" s="84">
        <f t="shared" si="29"/>
        <v>0</v>
      </c>
      <c r="L96" s="84">
        <f t="shared" si="29"/>
        <v>0</v>
      </c>
      <c r="M96" s="84">
        <f t="shared" si="29"/>
        <v>0</v>
      </c>
      <c r="N96" s="84">
        <f t="shared" si="29"/>
        <v>0</v>
      </c>
      <c r="O96" s="84">
        <f t="shared" si="29"/>
        <v>0</v>
      </c>
    </row>
    <row r="97" spans="1:15" x14ac:dyDescent="0.25">
      <c r="A97" s="96"/>
      <c r="B97" s="97"/>
      <c r="C97" s="14" t="s">
        <v>10</v>
      </c>
      <c r="D97" s="82">
        <f t="shared" si="24"/>
        <v>0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</row>
    <row r="98" spans="1:15" x14ac:dyDescent="0.25">
      <c r="A98" s="96"/>
      <c r="B98" s="97"/>
      <c r="C98" s="14" t="s">
        <v>11</v>
      </c>
      <c r="D98" s="82">
        <f t="shared" si="24"/>
        <v>0</v>
      </c>
      <c r="E98" s="82">
        <v>0</v>
      </c>
      <c r="F98" s="82">
        <v>0</v>
      </c>
      <c r="G98" s="82">
        <v>0</v>
      </c>
      <c r="H98" s="82">
        <v>0</v>
      </c>
      <c r="I98" s="82">
        <v>0</v>
      </c>
      <c r="J98" s="82">
        <v>0</v>
      </c>
      <c r="K98" s="82">
        <v>0</v>
      </c>
      <c r="L98" s="82">
        <v>0</v>
      </c>
      <c r="M98" s="82">
        <v>0</v>
      </c>
      <c r="N98" s="82">
        <v>0</v>
      </c>
      <c r="O98" s="82">
        <v>0</v>
      </c>
    </row>
    <row r="99" spans="1:15" s="57" customFormat="1" x14ac:dyDescent="0.25">
      <c r="A99" s="96"/>
      <c r="B99" s="97"/>
      <c r="C99" s="56" t="s">
        <v>12</v>
      </c>
      <c r="D99" s="81">
        <f t="shared" si="24"/>
        <v>1097.443</v>
      </c>
      <c r="E99" s="81">
        <v>0</v>
      </c>
      <c r="F99" s="81">
        <v>0</v>
      </c>
      <c r="G99" s="81">
        <f>'ПРИЛОЖ  2'!K26</f>
        <v>1097.443</v>
      </c>
      <c r="H99" s="81">
        <v>0</v>
      </c>
      <c r="I99" s="81">
        <v>0</v>
      </c>
      <c r="J99" s="81">
        <v>0</v>
      </c>
      <c r="K99" s="81">
        <v>0</v>
      </c>
      <c r="L99" s="81">
        <v>0</v>
      </c>
      <c r="M99" s="81">
        <v>0</v>
      </c>
      <c r="N99" s="81">
        <v>0</v>
      </c>
      <c r="O99" s="81">
        <v>0</v>
      </c>
    </row>
    <row r="100" spans="1:15" s="57" customFormat="1" x14ac:dyDescent="0.25">
      <c r="A100" s="96"/>
      <c r="B100" s="97"/>
      <c r="C100" s="56" t="s">
        <v>13</v>
      </c>
      <c r="D100" s="81">
        <f t="shared" si="24"/>
        <v>0</v>
      </c>
      <c r="E100" s="81">
        <v>0</v>
      </c>
      <c r="F100" s="81">
        <v>0</v>
      </c>
      <c r="G100" s="81">
        <v>0</v>
      </c>
      <c r="H100" s="81">
        <v>0</v>
      </c>
      <c r="I100" s="81">
        <v>0</v>
      </c>
      <c r="J100" s="81">
        <v>0</v>
      </c>
      <c r="K100" s="81">
        <v>0</v>
      </c>
      <c r="L100" s="81">
        <v>0</v>
      </c>
      <c r="M100" s="81">
        <v>0</v>
      </c>
      <c r="N100" s="81">
        <v>0</v>
      </c>
      <c r="O100" s="81">
        <v>0</v>
      </c>
    </row>
    <row r="101" spans="1:15" s="57" customFormat="1" x14ac:dyDescent="0.25">
      <c r="A101" s="98" t="s">
        <v>100</v>
      </c>
      <c r="B101" s="99" t="s">
        <v>159</v>
      </c>
      <c r="C101" s="54" t="s">
        <v>3</v>
      </c>
      <c r="D101" s="80">
        <f t="shared" si="24"/>
        <v>117303.57</v>
      </c>
      <c r="E101" s="80">
        <f t="shared" ref="E101:O101" si="30">SUM(E102:E105)</f>
        <v>0</v>
      </c>
      <c r="F101" s="80">
        <f t="shared" si="30"/>
        <v>0</v>
      </c>
      <c r="G101" s="80">
        <f t="shared" si="30"/>
        <v>0</v>
      </c>
      <c r="H101" s="80">
        <f t="shared" si="30"/>
        <v>1000</v>
      </c>
      <c r="I101" s="80">
        <f t="shared" si="30"/>
        <v>20993.51</v>
      </c>
      <c r="J101" s="80">
        <f t="shared" si="30"/>
        <v>17590.060000000001</v>
      </c>
      <c r="K101" s="80">
        <f t="shared" si="30"/>
        <v>18000</v>
      </c>
      <c r="L101" s="80">
        <f t="shared" si="30"/>
        <v>18720</v>
      </c>
      <c r="M101" s="80">
        <f t="shared" si="30"/>
        <v>15000</v>
      </c>
      <c r="N101" s="80">
        <f t="shared" si="30"/>
        <v>13000</v>
      </c>
      <c r="O101" s="80">
        <f t="shared" si="30"/>
        <v>13000</v>
      </c>
    </row>
    <row r="102" spans="1:15" s="57" customFormat="1" x14ac:dyDescent="0.25">
      <c r="A102" s="98"/>
      <c r="B102" s="99"/>
      <c r="C102" s="56" t="s">
        <v>10</v>
      </c>
      <c r="D102" s="81">
        <f t="shared" si="24"/>
        <v>0</v>
      </c>
      <c r="E102" s="81">
        <v>0</v>
      </c>
      <c r="F102" s="81">
        <v>0</v>
      </c>
      <c r="G102" s="81">
        <v>0</v>
      </c>
      <c r="H102" s="81">
        <v>0</v>
      </c>
      <c r="I102" s="81">
        <v>0</v>
      </c>
      <c r="J102" s="81">
        <v>0</v>
      </c>
      <c r="K102" s="81">
        <v>0</v>
      </c>
      <c r="L102" s="81">
        <v>0</v>
      </c>
      <c r="M102" s="81">
        <v>0</v>
      </c>
      <c r="N102" s="81">
        <v>0</v>
      </c>
      <c r="O102" s="81">
        <v>0</v>
      </c>
    </row>
    <row r="103" spans="1:15" s="57" customFormat="1" x14ac:dyDescent="0.25">
      <c r="A103" s="98"/>
      <c r="B103" s="99"/>
      <c r="C103" s="56" t="s">
        <v>11</v>
      </c>
      <c r="D103" s="81">
        <f t="shared" si="24"/>
        <v>0</v>
      </c>
      <c r="E103" s="81">
        <v>0</v>
      </c>
      <c r="F103" s="81">
        <v>0</v>
      </c>
      <c r="G103" s="81">
        <v>0</v>
      </c>
      <c r="H103" s="81">
        <v>0</v>
      </c>
      <c r="I103" s="81">
        <v>0</v>
      </c>
      <c r="J103" s="81">
        <v>0</v>
      </c>
      <c r="K103" s="81">
        <v>0</v>
      </c>
      <c r="L103" s="81">
        <v>0</v>
      </c>
      <c r="M103" s="81">
        <v>0</v>
      </c>
      <c r="N103" s="81">
        <v>0</v>
      </c>
      <c r="O103" s="81">
        <v>0</v>
      </c>
    </row>
    <row r="104" spans="1:15" s="57" customFormat="1" x14ac:dyDescent="0.25">
      <c r="A104" s="98"/>
      <c r="B104" s="99"/>
      <c r="C104" s="56" t="s">
        <v>12</v>
      </c>
      <c r="D104" s="81">
        <f t="shared" si="24"/>
        <v>117303.57</v>
      </c>
      <c r="E104" s="81">
        <v>0</v>
      </c>
      <c r="F104" s="81">
        <v>0</v>
      </c>
      <c r="G104" s="81">
        <v>0</v>
      </c>
      <c r="H104" s="81">
        <f>'ПРИЛОЖ  2'!L27</f>
        <v>1000</v>
      </c>
      <c r="I104" s="81">
        <f>'ПРИЛОЖ  2'!M27</f>
        <v>20993.51</v>
      </c>
      <c r="J104" s="81">
        <f>'ПРИЛОЖ  2'!N27</f>
        <v>17590.060000000001</v>
      </c>
      <c r="K104" s="81">
        <f>'ПРИЛОЖ  2'!O27</f>
        <v>18000</v>
      </c>
      <c r="L104" s="81">
        <f>'ПРИЛОЖ  2'!P27</f>
        <v>18720</v>
      </c>
      <c r="M104" s="81">
        <f>'ПРИЛОЖ  2'!Q27</f>
        <v>15000</v>
      </c>
      <c r="N104" s="81">
        <f>'ПРИЛОЖ  2'!R27</f>
        <v>13000</v>
      </c>
      <c r="O104" s="81">
        <f>'ПРИЛОЖ  2'!S27</f>
        <v>13000</v>
      </c>
    </row>
    <row r="105" spans="1:15" s="57" customFormat="1" x14ac:dyDescent="0.25">
      <c r="A105" s="98"/>
      <c r="B105" s="99"/>
      <c r="C105" s="56" t="s">
        <v>13</v>
      </c>
      <c r="D105" s="81">
        <f t="shared" si="24"/>
        <v>0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81">
        <v>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</row>
    <row r="106" spans="1:15" s="57" customFormat="1" x14ac:dyDescent="0.25">
      <c r="A106" s="96" t="s">
        <v>101</v>
      </c>
      <c r="B106" s="97" t="s">
        <v>189</v>
      </c>
      <c r="C106" s="54" t="s">
        <v>3</v>
      </c>
      <c r="D106" s="80">
        <f t="shared" si="24"/>
        <v>0</v>
      </c>
      <c r="E106" s="80">
        <f t="shared" ref="E106:O106" si="31">SUM(E107:E110)</f>
        <v>0</v>
      </c>
      <c r="F106" s="80">
        <f t="shared" si="31"/>
        <v>0</v>
      </c>
      <c r="G106" s="80">
        <f t="shared" si="31"/>
        <v>0</v>
      </c>
      <c r="H106" s="80">
        <f t="shared" si="31"/>
        <v>0</v>
      </c>
      <c r="I106" s="80">
        <f t="shared" si="31"/>
        <v>0</v>
      </c>
      <c r="J106" s="80">
        <f t="shared" si="31"/>
        <v>0</v>
      </c>
      <c r="K106" s="80">
        <f t="shared" si="31"/>
        <v>0</v>
      </c>
      <c r="L106" s="80">
        <f t="shared" si="31"/>
        <v>0</v>
      </c>
      <c r="M106" s="80">
        <f t="shared" si="31"/>
        <v>0</v>
      </c>
      <c r="N106" s="80">
        <f t="shared" si="31"/>
        <v>0</v>
      </c>
      <c r="O106" s="80">
        <f t="shared" si="31"/>
        <v>0</v>
      </c>
    </row>
    <row r="107" spans="1:15" s="57" customFormat="1" x14ac:dyDescent="0.25">
      <c r="A107" s="96"/>
      <c r="B107" s="97"/>
      <c r="C107" s="56" t="s">
        <v>10</v>
      </c>
      <c r="D107" s="81">
        <f t="shared" ref="D107:D120" si="32">SUM(E107:O107)</f>
        <v>0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81">
        <v>0</v>
      </c>
      <c r="K107" s="81">
        <v>0</v>
      </c>
      <c r="L107" s="81">
        <v>0</v>
      </c>
      <c r="M107" s="81">
        <v>0</v>
      </c>
      <c r="N107" s="81">
        <v>0</v>
      </c>
      <c r="O107" s="81">
        <v>0</v>
      </c>
    </row>
    <row r="108" spans="1:15" x14ac:dyDescent="0.25">
      <c r="A108" s="96"/>
      <c r="B108" s="97"/>
      <c r="C108" s="14" t="s">
        <v>11</v>
      </c>
      <c r="D108" s="82">
        <f t="shared" si="32"/>
        <v>0</v>
      </c>
      <c r="E108" s="82">
        <v>0</v>
      </c>
      <c r="F108" s="82">
        <v>0</v>
      </c>
      <c r="G108" s="82">
        <v>0</v>
      </c>
      <c r="H108" s="82">
        <v>0</v>
      </c>
      <c r="I108" s="82">
        <v>0</v>
      </c>
      <c r="J108" s="82">
        <v>0</v>
      </c>
      <c r="K108" s="82">
        <v>0</v>
      </c>
      <c r="L108" s="82">
        <v>0</v>
      </c>
      <c r="M108" s="82">
        <v>0</v>
      </c>
      <c r="N108" s="82">
        <v>0</v>
      </c>
      <c r="O108" s="82">
        <v>0</v>
      </c>
    </row>
    <row r="109" spans="1:15" x14ac:dyDescent="0.25">
      <c r="A109" s="96"/>
      <c r="B109" s="97"/>
      <c r="C109" s="14" t="s">
        <v>12</v>
      </c>
      <c r="D109" s="82">
        <f t="shared" si="32"/>
        <v>0</v>
      </c>
      <c r="E109" s="82">
        <v>0</v>
      </c>
      <c r="F109" s="82">
        <v>0</v>
      </c>
      <c r="G109" s="82">
        <v>0</v>
      </c>
      <c r="H109" s="82">
        <f>'ПРИЛОЖ  2'!L29</f>
        <v>0</v>
      </c>
      <c r="I109" s="82">
        <v>0</v>
      </c>
      <c r="J109" s="82">
        <f>'ПРИЛОЖ  2'!N28</f>
        <v>0</v>
      </c>
      <c r="K109" s="82">
        <v>0</v>
      </c>
      <c r="L109" s="82">
        <v>0</v>
      </c>
      <c r="M109" s="82">
        <f>'ПРИЛОЖ  2'!Q28</f>
        <v>0</v>
      </c>
      <c r="N109" s="82">
        <f>'ПРИЛОЖ  2'!R28</f>
        <v>0</v>
      </c>
      <c r="O109" s="82">
        <f>'ПРИЛОЖ  2'!S28</f>
        <v>0</v>
      </c>
    </row>
    <row r="110" spans="1:15" x14ac:dyDescent="0.25">
      <c r="A110" s="96"/>
      <c r="B110" s="97"/>
      <c r="C110" s="14" t="s">
        <v>13</v>
      </c>
      <c r="D110" s="82">
        <f t="shared" si="32"/>
        <v>0</v>
      </c>
      <c r="E110" s="82">
        <v>0</v>
      </c>
      <c r="F110" s="82">
        <v>0</v>
      </c>
      <c r="G110" s="82">
        <v>0</v>
      </c>
      <c r="H110" s="82">
        <v>0</v>
      </c>
      <c r="I110" s="82">
        <v>0</v>
      </c>
      <c r="J110" s="82">
        <v>0</v>
      </c>
      <c r="K110" s="82">
        <v>0</v>
      </c>
      <c r="L110" s="82">
        <v>0</v>
      </c>
      <c r="M110" s="82">
        <v>0</v>
      </c>
      <c r="N110" s="82">
        <v>0</v>
      </c>
      <c r="O110" s="82">
        <v>0</v>
      </c>
    </row>
    <row r="111" spans="1:15" ht="15" customHeight="1" x14ac:dyDescent="0.25">
      <c r="A111" s="96" t="s">
        <v>112</v>
      </c>
      <c r="B111" s="97" t="s">
        <v>167</v>
      </c>
      <c r="C111" s="5" t="s">
        <v>3</v>
      </c>
      <c r="D111" s="84">
        <f t="shared" si="32"/>
        <v>4819.8</v>
      </c>
      <c r="E111" s="84">
        <f t="shared" ref="E111:O111" si="33">SUM(E112:E115)</f>
        <v>0</v>
      </c>
      <c r="F111" s="84">
        <f t="shared" si="33"/>
        <v>0</v>
      </c>
      <c r="G111" s="84">
        <f t="shared" si="33"/>
        <v>0</v>
      </c>
      <c r="H111" s="84">
        <f t="shared" si="33"/>
        <v>2409.9</v>
      </c>
      <c r="I111" s="84">
        <f t="shared" si="33"/>
        <v>2409.9</v>
      </c>
      <c r="J111" s="84">
        <f t="shared" si="33"/>
        <v>0</v>
      </c>
      <c r="K111" s="84">
        <f t="shared" si="33"/>
        <v>0</v>
      </c>
      <c r="L111" s="84">
        <f t="shared" si="33"/>
        <v>0</v>
      </c>
      <c r="M111" s="84">
        <f t="shared" si="33"/>
        <v>0</v>
      </c>
      <c r="N111" s="84">
        <f t="shared" si="33"/>
        <v>0</v>
      </c>
      <c r="O111" s="84">
        <f t="shared" si="33"/>
        <v>0</v>
      </c>
    </row>
    <row r="112" spans="1:15" x14ac:dyDescent="0.25">
      <c r="A112" s="96"/>
      <c r="B112" s="97"/>
      <c r="C112" s="14" t="s">
        <v>10</v>
      </c>
      <c r="D112" s="82">
        <f t="shared" si="32"/>
        <v>0</v>
      </c>
      <c r="E112" s="82">
        <v>0</v>
      </c>
      <c r="F112" s="82">
        <v>0</v>
      </c>
      <c r="G112" s="82">
        <v>0</v>
      </c>
      <c r="H112" s="82">
        <v>0</v>
      </c>
      <c r="I112" s="82">
        <v>0</v>
      </c>
      <c r="J112" s="82">
        <v>0</v>
      </c>
      <c r="K112" s="82">
        <v>0</v>
      </c>
      <c r="L112" s="82">
        <v>0</v>
      </c>
      <c r="M112" s="82">
        <v>0</v>
      </c>
      <c r="N112" s="82">
        <v>0</v>
      </c>
      <c r="O112" s="82">
        <v>0</v>
      </c>
    </row>
    <row r="113" spans="1:15" x14ac:dyDescent="0.25">
      <c r="A113" s="96"/>
      <c r="B113" s="97"/>
      <c r="C113" s="14" t="s">
        <v>11</v>
      </c>
      <c r="D113" s="82">
        <f t="shared" si="32"/>
        <v>0</v>
      </c>
      <c r="E113" s="82">
        <v>0</v>
      </c>
      <c r="F113" s="82">
        <v>0</v>
      </c>
      <c r="G113" s="82">
        <v>0</v>
      </c>
      <c r="H113" s="82">
        <v>0</v>
      </c>
      <c r="I113" s="82">
        <v>0</v>
      </c>
      <c r="J113" s="82">
        <v>0</v>
      </c>
      <c r="K113" s="82">
        <v>0</v>
      </c>
      <c r="L113" s="82">
        <v>0</v>
      </c>
      <c r="M113" s="82">
        <v>0</v>
      </c>
      <c r="N113" s="82">
        <v>0</v>
      </c>
      <c r="O113" s="82">
        <v>0</v>
      </c>
    </row>
    <row r="114" spans="1:15" x14ac:dyDescent="0.25">
      <c r="A114" s="96"/>
      <c r="B114" s="97"/>
      <c r="C114" s="14" t="s">
        <v>12</v>
      </c>
      <c r="D114" s="82">
        <f t="shared" si="32"/>
        <v>0</v>
      </c>
      <c r="E114" s="82">
        <v>0</v>
      </c>
      <c r="F114" s="82">
        <v>0</v>
      </c>
      <c r="G114" s="82">
        <v>0</v>
      </c>
      <c r="H114" s="82"/>
      <c r="I114" s="82">
        <v>0</v>
      </c>
      <c r="J114" s="82">
        <v>0</v>
      </c>
      <c r="K114" s="82">
        <v>0</v>
      </c>
      <c r="L114" s="82">
        <v>0</v>
      </c>
      <c r="M114" s="82">
        <v>0</v>
      </c>
      <c r="N114" s="82">
        <v>0</v>
      </c>
      <c r="O114" s="82">
        <v>0</v>
      </c>
    </row>
    <row r="115" spans="1:15" ht="16.7" customHeight="1" x14ac:dyDescent="0.25">
      <c r="A115" s="96"/>
      <c r="B115" s="97"/>
      <c r="C115" s="14" t="s">
        <v>113</v>
      </c>
      <c r="D115" s="82">
        <f t="shared" si="32"/>
        <v>4819.8</v>
      </c>
      <c r="E115" s="82">
        <v>0</v>
      </c>
      <c r="F115" s="82">
        <v>0</v>
      </c>
      <c r="G115" s="82">
        <v>0</v>
      </c>
      <c r="H115" s="82">
        <v>2409.9</v>
      </c>
      <c r="I115" s="82">
        <v>2409.9</v>
      </c>
      <c r="J115" s="82">
        <v>0</v>
      </c>
      <c r="K115" s="82">
        <v>0</v>
      </c>
      <c r="L115" s="82">
        <v>0</v>
      </c>
      <c r="M115" s="82">
        <v>0</v>
      </c>
      <c r="N115" s="82">
        <v>0</v>
      </c>
      <c r="O115" s="82">
        <v>0</v>
      </c>
    </row>
    <row r="116" spans="1:15" x14ac:dyDescent="0.25">
      <c r="A116" s="96" t="s">
        <v>121</v>
      </c>
      <c r="B116" s="97" t="s">
        <v>232</v>
      </c>
      <c r="C116" s="5" t="s">
        <v>3</v>
      </c>
      <c r="D116" s="84">
        <f t="shared" si="32"/>
        <v>249.96</v>
      </c>
      <c r="E116" s="84">
        <f t="shared" ref="E116:O116" si="34">SUM(E117:E120)</f>
        <v>0</v>
      </c>
      <c r="F116" s="84">
        <f t="shared" si="34"/>
        <v>0</v>
      </c>
      <c r="G116" s="84">
        <f t="shared" si="34"/>
        <v>0</v>
      </c>
      <c r="H116" s="84">
        <f t="shared" si="34"/>
        <v>0</v>
      </c>
      <c r="I116" s="84">
        <f t="shared" si="34"/>
        <v>249.96</v>
      </c>
      <c r="J116" s="84">
        <f t="shared" si="34"/>
        <v>0</v>
      </c>
      <c r="K116" s="84">
        <f t="shared" si="34"/>
        <v>0</v>
      </c>
      <c r="L116" s="84">
        <f t="shared" si="34"/>
        <v>0</v>
      </c>
      <c r="M116" s="84">
        <f t="shared" si="34"/>
        <v>0</v>
      </c>
      <c r="N116" s="84">
        <f t="shared" si="34"/>
        <v>0</v>
      </c>
      <c r="O116" s="84">
        <f t="shared" si="34"/>
        <v>0</v>
      </c>
    </row>
    <row r="117" spans="1:15" s="4" customFormat="1" x14ac:dyDescent="0.25">
      <c r="A117" s="96"/>
      <c r="B117" s="97"/>
      <c r="C117" s="14" t="s">
        <v>10</v>
      </c>
      <c r="D117" s="82">
        <f t="shared" si="32"/>
        <v>0</v>
      </c>
      <c r="E117" s="82">
        <v>0</v>
      </c>
      <c r="F117" s="82">
        <v>0</v>
      </c>
      <c r="G117" s="82">
        <v>0</v>
      </c>
      <c r="H117" s="82">
        <v>0</v>
      </c>
      <c r="I117" s="82">
        <v>0</v>
      </c>
      <c r="J117" s="82">
        <v>0</v>
      </c>
      <c r="K117" s="82">
        <v>0</v>
      </c>
      <c r="L117" s="82">
        <v>0</v>
      </c>
      <c r="M117" s="82">
        <v>0</v>
      </c>
      <c r="N117" s="82">
        <v>0</v>
      </c>
      <c r="O117" s="82">
        <v>0</v>
      </c>
    </row>
    <row r="118" spans="1:15" s="4" customFormat="1" x14ac:dyDescent="0.25">
      <c r="A118" s="96"/>
      <c r="B118" s="97"/>
      <c r="C118" s="14" t="s">
        <v>11</v>
      </c>
      <c r="D118" s="82">
        <f t="shared" si="32"/>
        <v>0</v>
      </c>
      <c r="E118" s="82">
        <v>0</v>
      </c>
      <c r="F118" s="82">
        <v>0</v>
      </c>
      <c r="G118" s="82">
        <v>0</v>
      </c>
      <c r="H118" s="82">
        <v>0</v>
      </c>
      <c r="I118" s="82">
        <v>0</v>
      </c>
      <c r="J118" s="82">
        <v>0</v>
      </c>
      <c r="K118" s="82">
        <v>0</v>
      </c>
      <c r="L118" s="82">
        <v>0</v>
      </c>
      <c r="M118" s="82">
        <v>0</v>
      </c>
      <c r="N118" s="82">
        <v>0</v>
      </c>
      <c r="O118" s="82">
        <v>0</v>
      </c>
    </row>
    <row r="119" spans="1:15" s="4" customFormat="1" x14ac:dyDescent="0.25">
      <c r="A119" s="96"/>
      <c r="B119" s="97"/>
      <c r="C119" s="14" t="s">
        <v>12</v>
      </c>
      <c r="D119" s="82">
        <f t="shared" si="32"/>
        <v>249.96</v>
      </c>
      <c r="E119" s="82">
        <v>0</v>
      </c>
      <c r="F119" s="82">
        <v>0</v>
      </c>
      <c r="G119" s="82">
        <v>0</v>
      </c>
      <c r="H119" s="82">
        <v>0</v>
      </c>
      <c r="I119" s="82">
        <f>'ПРИЛОЖ  2'!M31</f>
        <v>249.96</v>
      </c>
      <c r="J119" s="82">
        <v>0</v>
      </c>
      <c r="K119" s="82">
        <v>0</v>
      </c>
      <c r="L119" s="82">
        <v>0</v>
      </c>
      <c r="M119" s="82">
        <v>0</v>
      </c>
      <c r="N119" s="82">
        <v>0</v>
      </c>
      <c r="O119" s="82">
        <v>0</v>
      </c>
    </row>
    <row r="120" spans="1:15" s="4" customFormat="1" x14ac:dyDescent="0.25">
      <c r="A120" s="96"/>
      <c r="B120" s="97"/>
      <c r="C120" s="14" t="s">
        <v>13</v>
      </c>
      <c r="D120" s="82">
        <f t="shared" si="32"/>
        <v>0</v>
      </c>
      <c r="E120" s="82">
        <v>0</v>
      </c>
      <c r="F120" s="82">
        <v>0</v>
      </c>
      <c r="G120" s="82">
        <v>0</v>
      </c>
      <c r="H120" s="82">
        <v>0</v>
      </c>
      <c r="I120" s="82">
        <v>0</v>
      </c>
      <c r="J120" s="82">
        <v>0</v>
      </c>
      <c r="K120" s="82">
        <v>0</v>
      </c>
      <c r="L120" s="82">
        <v>0</v>
      </c>
      <c r="M120" s="82">
        <v>0</v>
      </c>
      <c r="N120" s="82">
        <v>0</v>
      </c>
      <c r="O120" s="82">
        <v>0</v>
      </c>
    </row>
    <row r="121" spans="1:15" x14ac:dyDescent="0.25">
      <c r="A121" s="96" t="s">
        <v>123</v>
      </c>
      <c r="B121" s="97" t="s">
        <v>190</v>
      </c>
      <c r="C121" s="5" t="s">
        <v>3</v>
      </c>
      <c r="D121" s="84">
        <f t="shared" ref="D121:D130" si="35">SUM(E121:O121)</f>
        <v>238.53800000000001</v>
      </c>
      <c r="E121" s="84">
        <f>SUM(E122:E125)</f>
        <v>0</v>
      </c>
      <c r="F121" s="84">
        <f>SUM(F122:F125)</f>
        <v>0</v>
      </c>
      <c r="G121" s="84">
        <f t="shared" ref="G121:O121" si="36">SUM(G122:G125)</f>
        <v>0</v>
      </c>
      <c r="H121" s="84">
        <f t="shared" si="36"/>
        <v>0</v>
      </c>
      <c r="I121" s="84">
        <f t="shared" si="36"/>
        <v>238.53800000000001</v>
      </c>
      <c r="J121" s="84">
        <f t="shared" si="36"/>
        <v>0</v>
      </c>
      <c r="K121" s="84">
        <f t="shared" si="36"/>
        <v>0</v>
      </c>
      <c r="L121" s="84">
        <f t="shared" si="36"/>
        <v>0</v>
      </c>
      <c r="M121" s="84">
        <f t="shared" si="36"/>
        <v>0</v>
      </c>
      <c r="N121" s="84">
        <f t="shared" si="36"/>
        <v>0</v>
      </c>
      <c r="O121" s="84">
        <f t="shared" si="36"/>
        <v>0</v>
      </c>
    </row>
    <row r="122" spans="1:15" x14ac:dyDescent="0.25">
      <c r="A122" s="96"/>
      <c r="B122" s="97"/>
      <c r="C122" s="14" t="s">
        <v>10</v>
      </c>
      <c r="D122" s="82">
        <f t="shared" si="35"/>
        <v>0</v>
      </c>
      <c r="E122" s="82">
        <v>0</v>
      </c>
      <c r="F122" s="82">
        <v>0</v>
      </c>
      <c r="G122" s="82">
        <v>0</v>
      </c>
      <c r="H122" s="82">
        <v>0</v>
      </c>
      <c r="I122" s="82">
        <v>0</v>
      </c>
      <c r="J122" s="82">
        <v>0</v>
      </c>
      <c r="K122" s="82">
        <v>0</v>
      </c>
      <c r="L122" s="82">
        <v>0</v>
      </c>
      <c r="M122" s="82">
        <v>0</v>
      </c>
      <c r="N122" s="82">
        <v>0</v>
      </c>
      <c r="O122" s="82">
        <v>0</v>
      </c>
    </row>
    <row r="123" spans="1:15" x14ac:dyDescent="0.25">
      <c r="A123" s="96"/>
      <c r="B123" s="97"/>
      <c r="C123" s="14" t="s">
        <v>11</v>
      </c>
      <c r="D123" s="82">
        <f t="shared" si="35"/>
        <v>0</v>
      </c>
      <c r="E123" s="82">
        <v>0</v>
      </c>
      <c r="F123" s="82">
        <v>0</v>
      </c>
      <c r="G123" s="82">
        <v>0</v>
      </c>
      <c r="H123" s="82">
        <v>0</v>
      </c>
      <c r="I123" s="82">
        <v>0</v>
      </c>
      <c r="J123" s="82">
        <v>0</v>
      </c>
      <c r="K123" s="82">
        <v>0</v>
      </c>
      <c r="L123" s="82">
        <v>0</v>
      </c>
      <c r="M123" s="82">
        <v>0</v>
      </c>
      <c r="N123" s="82">
        <v>0</v>
      </c>
      <c r="O123" s="82">
        <v>0</v>
      </c>
    </row>
    <row r="124" spans="1:15" x14ac:dyDescent="0.25">
      <c r="A124" s="96"/>
      <c r="B124" s="97"/>
      <c r="C124" s="14" t="s">
        <v>12</v>
      </c>
      <c r="D124" s="82">
        <f>SUM(E124:O124)</f>
        <v>238.53800000000001</v>
      </c>
      <c r="E124" s="82">
        <v>0</v>
      </c>
      <c r="F124" s="82">
        <v>0</v>
      </c>
      <c r="G124" s="82">
        <v>0</v>
      </c>
      <c r="H124" s="82">
        <v>0</v>
      </c>
      <c r="I124" s="82">
        <f>'ПРИЛОЖ  2'!M32</f>
        <v>238.53800000000001</v>
      </c>
      <c r="J124" s="82">
        <v>0</v>
      </c>
      <c r="K124" s="82">
        <v>0</v>
      </c>
      <c r="L124" s="82">
        <v>0</v>
      </c>
      <c r="M124" s="82">
        <v>0</v>
      </c>
      <c r="N124" s="82">
        <v>0</v>
      </c>
      <c r="O124" s="82">
        <v>0</v>
      </c>
    </row>
    <row r="125" spans="1:15" x14ac:dyDescent="0.25">
      <c r="A125" s="96"/>
      <c r="B125" s="97"/>
      <c r="C125" s="14" t="s">
        <v>13</v>
      </c>
      <c r="D125" s="82">
        <f t="shared" si="35"/>
        <v>0</v>
      </c>
      <c r="E125" s="82">
        <v>0</v>
      </c>
      <c r="F125" s="82">
        <v>0</v>
      </c>
      <c r="G125" s="82">
        <v>0</v>
      </c>
      <c r="H125" s="82">
        <v>0</v>
      </c>
      <c r="I125" s="82">
        <v>0</v>
      </c>
      <c r="J125" s="82">
        <v>0</v>
      </c>
      <c r="K125" s="82">
        <v>0</v>
      </c>
      <c r="L125" s="82">
        <v>0</v>
      </c>
      <c r="M125" s="82">
        <v>0</v>
      </c>
      <c r="N125" s="82">
        <v>0</v>
      </c>
      <c r="O125" s="82">
        <v>0</v>
      </c>
    </row>
    <row r="126" spans="1:15" x14ac:dyDescent="0.25">
      <c r="A126" s="96" t="s">
        <v>129</v>
      </c>
      <c r="B126" s="97" t="s">
        <v>124</v>
      </c>
      <c r="C126" s="5" t="s">
        <v>3</v>
      </c>
      <c r="D126" s="84">
        <f t="shared" si="35"/>
        <v>0</v>
      </c>
      <c r="E126" s="84">
        <f>SUM(E127:E130)</f>
        <v>0</v>
      </c>
      <c r="F126" s="84">
        <f>SUM(F127:F130)</f>
        <v>0</v>
      </c>
      <c r="G126" s="84">
        <f t="shared" ref="G126:O126" si="37">SUM(G127:G130)</f>
        <v>0</v>
      </c>
      <c r="H126" s="84">
        <f t="shared" si="37"/>
        <v>0</v>
      </c>
      <c r="I126" s="84">
        <f t="shared" si="37"/>
        <v>0</v>
      </c>
      <c r="J126" s="84">
        <f t="shared" si="37"/>
        <v>0</v>
      </c>
      <c r="K126" s="84">
        <f t="shared" si="37"/>
        <v>0</v>
      </c>
      <c r="L126" s="84">
        <f t="shared" si="37"/>
        <v>0</v>
      </c>
      <c r="M126" s="84">
        <f t="shared" si="37"/>
        <v>0</v>
      </c>
      <c r="N126" s="84">
        <f t="shared" si="37"/>
        <v>0</v>
      </c>
      <c r="O126" s="84">
        <f t="shared" si="37"/>
        <v>0</v>
      </c>
    </row>
    <row r="127" spans="1:15" x14ac:dyDescent="0.25">
      <c r="A127" s="96"/>
      <c r="B127" s="97"/>
      <c r="C127" s="14" t="s">
        <v>10</v>
      </c>
      <c r="D127" s="82">
        <f t="shared" si="35"/>
        <v>0</v>
      </c>
      <c r="E127" s="82">
        <v>0</v>
      </c>
      <c r="F127" s="82">
        <v>0</v>
      </c>
      <c r="G127" s="82">
        <v>0</v>
      </c>
      <c r="H127" s="82">
        <v>0</v>
      </c>
      <c r="I127" s="82">
        <v>0</v>
      </c>
      <c r="J127" s="82">
        <v>0</v>
      </c>
      <c r="K127" s="82">
        <v>0</v>
      </c>
      <c r="L127" s="82">
        <v>0</v>
      </c>
      <c r="M127" s="82">
        <v>0</v>
      </c>
      <c r="N127" s="82">
        <v>0</v>
      </c>
      <c r="O127" s="82">
        <v>0</v>
      </c>
    </row>
    <row r="128" spans="1:15" x14ac:dyDescent="0.25">
      <c r="A128" s="96"/>
      <c r="B128" s="97"/>
      <c r="C128" s="14" t="s">
        <v>11</v>
      </c>
      <c r="D128" s="82">
        <f t="shared" si="35"/>
        <v>0</v>
      </c>
      <c r="E128" s="82">
        <v>0</v>
      </c>
      <c r="F128" s="82">
        <v>0</v>
      </c>
      <c r="G128" s="82">
        <v>0</v>
      </c>
      <c r="H128" s="82">
        <v>0</v>
      </c>
      <c r="I128" s="82">
        <v>0</v>
      </c>
      <c r="J128" s="82">
        <v>0</v>
      </c>
      <c r="K128" s="82">
        <v>0</v>
      </c>
      <c r="L128" s="82">
        <v>0</v>
      </c>
      <c r="M128" s="82">
        <v>0</v>
      </c>
      <c r="N128" s="82">
        <v>0</v>
      </c>
      <c r="O128" s="82">
        <v>0</v>
      </c>
    </row>
    <row r="129" spans="1:15" x14ac:dyDescent="0.25">
      <c r="A129" s="96"/>
      <c r="B129" s="97"/>
      <c r="C129" s="14" t="s">
        <v>12</v>
      </c>
      <c r="D129" s="82">
        <f t="shared" si="35"/>
        <v>0</v>
      </c>
      <c r="E129" s="82">
        <v>0</v>
      </c>
      <c r="F129" s="82">
        <v>0</v>
      </c>
      <c r="G129" s="82">
        <v>0</v>
      </c>
      <c r="H129" s="82">
        <v>0</v>
      </c>
      <c r="I129" s="82">
        <f>'ПРИЛОЖ  2'!M33</f>
        <v>0</v>
      </c>
      <c r="J129" s="82">
        <v>0</v>
      </c>
      <c r="K129" s="82">
        <v>0</v>
      </c>
      <c r="L129" s="82">
        <v>0</v>
      </c>
      <c r="M129" s="82">
        <v>0</v>
      </c>
      <c r="N129" s="82">
        <v>0</v>
      </c>
      <c r="O129" s="82">
        <v>0</v>
      </c>
    </row>
    <row r="130" spans="1:15" x14ac:dyDescent="0.25">
      <c r="A130" s="96"/>
      <c r="B130" s="97"/>
      <c r="C130" s="14" t="s">
        <v>13</v>
      </c>
      <c r="D130" s="82">
        <f t="shared" si="35"/>
        <v>0</v>
      </c>
      <c r="E130" s="82">
        <v>0</v>
      </c>
      <c r="F130" s="82">
        <v>0</v>
      </c>
      <c r="G130" s="82">
        <v>0</v>
      </c>
      <c r="H130" s="82">
        <v>0</v>
      </c>
      <c r="I130" s="82">
        <v>0</v>
      </c>
      <c r="J130" s="82">
        <v>0</v>
      </c>
      <c r="K130" s="82">
        <v>0</v>
      </c>
      <c r="L130" s="82">
        <v>0</v>
      </c>
      <c r="M130" s="82">
        <v>0</v>
      </c>
      <c r="N130" s="82">
        <v>0</v>
      </c>
      <c r="O130" s="82">
        <v>0</v>
      </c>
    </row>
    <row r="131" spans="1:15" x14ac:dyDescent="0.25">
      <c r="A131" s="107" t="s">
        <v>130</v>
      </c>
      <c r="B131" s="97" t="s">
        <v>165</v>
      </c>
      <c r="C131" s="5" t="s">
        <v>3</v>
      </c>
      <c r="D131" s="84">
        <f t="shared" ref="D131:D145" si="38">SUM(E131:O131)</f>
        <v>0</v>
      </c>
      <c r="E131" s="84">
        <f>SUM(E132:E135)</f>
        <v>0</v>
      </c>
      <c r="F131" s="84">
        <f>SUM(F132:F135)</f>
        <v>0</v>
      </c>
      <c r="G131" s="84">
        <f t="shared" ref="G131:O131" si="39">SUM(G132:G135)</f>
        <v>0</v>
      </c>
      <c r="H131" s="84">
        <f t="shared" si="39"/>
        <v>0</v>
      </c>
      <c r="I131" s="84">
        <f t="shared" si="39"/>
        <v>0</v>
      </c>
      <c r="J131" s="84">
        <f t="shared" si="39"/>
        <v>0</v>
      </c>
      <c r="K131" s="84">
        <f t="shared" si="39"/>
        <v>0</v>
      </c>
      <c r="L131" s="84">
        <f t="shared" si="39"/>
        <v>0</v>
      </c>
      <c r="M131" s="84">
        <f t="shared" si="39"/>
        <v>0</v>
      </c>
      <c r="N131" s="84">
        <f t="shared" si="39"/>
        <v>0</v>
      </c>
      <c r="O131" s="84">
        <f t="shared" si="39"/>
        <v>0</v>
      </c>
    </row>
    <row r="132" spans="1:15" x14ac:dyDescent="0.25">
      <c r="A132" s="107"/>
      <c r="B132" s="97"/>
      <c r="C132" s="14" t="s">
        <v>10</v>
      </c>
      <c r="D132" s="82">
        <f t="shared" si="38"/>
        <v>0</v>
      </c>
      <c r="E132" s="82">
        <v>0</v>
      </c>
      <c r="F132" s="82">
        <v>0</v>
      </c>
      <c r="G132" s="82">
        <v>0</v>
      </c>
      <c r="H132" s="82">
        <v>0</v>
      </c>
      <c r="I132" s="82">
        <v>0</v>
      </c>
      <c r="J132" s="82">
        <v>0</v>
      </c>
      <c r="K132" s="82">
        <v>0</v>
      </c>
      <c r="L132" s="82">
        <v>0</v>
      </c>
      <c r="M132" s="82">
        <v>0</v>
      </c>
      <c r="N132" s="82">
        <v>0</v>
      </c>
      <c r="O132" s="82">
        <v>0</v>
      </c>
    </row>
    <row r="133" spans="1:15" x14ac:dyDescent="0.25">
      <c r="A133" s="107"/>
      <c r="B133" s="97"/>
      <c r="C133" s="14" t="s">
        <v>11</v>
      </c>
      <c r="D133" s="82">
        <f t="shared" si="38"/>
        <v>0</v>
      </c>
      <c r="E133" s="82">
        <v>0</v>
      </c>
      <c r="F133" s="82">
        <v>0</v>
      </c>
      <c r="G133" s="82">
        <v>0</v>
      </c>
      <c r="H133" s="82">
        <v>0</v>
      </c>
      <c r="I133" s="82">
        <v>0</v>
      </c>
      <c r="J133" s="82">
        <v>0</v>
      </c>
      <c r="K133" s="82">
        <v>0</v>
      </c>
      <c r="L133" s="82">
        <v>0</v>
      </c>
      <c r="M133" s="82">
        <v>0</v>
      </c>
      <c r="N133" s="82">
        <v>0</v>
      </c>
      <c r="O133" s="82">
        <v>0</v>
      </c>
    </row>
    <row r="134" spans="1:15" x14ac:dyDescent="0.25">
      <c r="A134" s="107"/>
      <c r="B134" s="97"/>
      <c r="C134" s="14" t="s">
        <v>12</v>
      </c>
      <c r="D134" s="82">
        <f t="shared" si="38"/>
        <v>0</v>
      </c>
      <c r="E134" s="82">
        <v>0</v>
      </c>
      <c r="F134" s="82">
        <v>0</v>
      </c>
      <c r="G134" s="82">
        <v>0</v>
      </c>
      <c r="H134" s="82">
        <v>0</v>
      </c>
      <c r="I134" s="82">
        <f>'ПРИЛОЖ  2'!M34</f>
        <v>0</v>
      </c>
      <c r="J134" s="82">
        <v>0</v>
      </c>
      <c r="K134" s="82">
        <v>0</v>
      </c>
      <c r="L134" s="82">
        <v>0</v>
      </c>
      <c r="M134" s="82">
        <v>0</v>
      </c>
      <c r="N134" s="82">
        <v>0</v>
      </c>
      <c r="O134" s="82">
        <v>0</v>
      </c>
    </row>
    <row r="135" spans="1:15" x14ac:dyDescent="0.25">
      <c r="A135" s="107"/>
      <c r="B135" s="97"/>
      <c r="C135" s="14" t="s">
        <v>13</v>
      </c>
      <c r="D135" s="82">
        <f t="shared" si="38"/>
        <v>0</v>
      </c>
      <c r="E135" s="82">
        <v>0</v>
      </c>
      <c r="F135" s="82">
        <v>0</v>
      </c>
      <c r="G135" s="82">
        <v>0</v>
      </c>
      <c r="H135" s="82">
        <v>0</v>
      </c>
      <c r="I135" s="82">
        <v>0</v>
      </c>
      <c r="J135" s="82">
        <v>0</v>
      </c>
      <c r="K135" s="82">
        <v>0</v>
      </c>
      <c r="L135" s="82">
        <v>0</v>
      </c>
      <c r="M135" s="82">
        <v>0</v>
      </c>
      <c r="N135" s="82">
        <v>0</v>
      </c>
      <c r="O135" s="82">
        <v>0</v>
      </c>
    </row>
    <row r="136" spans="1:15" x14ac:dyDescent="0.25">
      <c r="A136" s="96" t="s">
        <v>131</v>
      </c>
      <c r="B136" s="97" t="s">
        <v>133</v>
      </c>
      <c r="C136" s="5" t="s">
        <v>3</v>
      </c>
      <c r="D136" s="84">
        <f>SUM(E136:O136)</f>
        <v>175</v>
      </c>
      <c r="E136" s="84">
        <f>SUM(E137:E140)</f>
        <v>0</v>
      </c>
      <c r="F136" s="84">
        <f>SUM(F137:F140)</f>
        <v>0</v>
      </c>
      <c r="G136" s="84">
        <f t="shared" ref="G136:O136" si="40">SUM(G137:G140)</f>
        <v>0</v>
      </c>
      <c r="H136" s="84">
        <f t="shared" si="40"/>
        <v>0</v>
      </c>
      <c r="I136" s="84">
        <f t="shared" si="40"/>
        <v>175</v>
      </c>
      <c r="J136" s="84">
        <f t="shared" si="40"/>
        <v>0</v>
      </c>
      <c r="K136" s="84">
        <f t="shared" si="40"/>
        <v>0</v>
      </c>
      <c r="L136" s="84">
        <f t="shared" si="40"/>
        <v>0</v>
      </c>
      <c r="M136" s="84">
        <f t="shared" si="40"/>
        <v>0</v>
      </c>
      <c r="N136" s="84">
        <f t="shared" si="40"/>
        <v>0</v>
      </c>
      <c r="O136" s="84">
        <f t="shared" si="40"/>
        <v>0</v>
      </c>
    </row>
    <row r="137" spans="1:15" x14ac:dyDescent="0.25">
      <c r="A137" s="96"/>
      <c r="B137" s="97"/>
      <c r="C137" s="14" t="s">
        <v>10</v>
      </c>
      <c r="D137" s="82">
        <f>SUM(E137:O137)</f>
        <v>0</v>
      </c>
      <c r="E137" s="82">
        <v>0</v>
      </c>
      <c r="F137" s="82">
        <v>0</v>
      </c>
      <c r="G137" s="82">
        <v>0</v>
      </c>
      <c r="H137" s="82">
        <v>0</v>
      </c>
      <c r="I137" s="82">
        <v>0</v>
      </c>
      <c r="J137" s="82">
        <v>0</v>
      </c>
      <c r="K137" s="82">
        <v>0</v>
      </c>
      <c r="L137" s="82">
        <v>0</v>
      </c>
      <c r="M137" s="82">
        <v>0</v>
      </c>
      <c r="N137" s="82">
        <v>0</v>
      </c>
      <c r="O137" s="82">
        <v>0</v>
      </c>
    </row>
    <row r="138" spans="1:15" ht="15.75" customHeight="1" x14ac:dyDescent="0.25">
      <c r="A138" s="96"/>
      <c r="B138" s="97"/>
      <c r="C138" s="14" t="s">
        <v>11</v>
      </c>
      <c r="D138" s="82">
        <f>SUM(E138:O138)</f>
        <v>0</v>
      </c>
      <c r="E138" s="82">
        <v>0</v>
      </c>
      <c r="F138" s="82">
        <v>0</v>
      </c>
      <c r="G138" s="82">
        <v>0</v>
      </c>
      <c r="H138" s="82">
        <v>0</v>
      </c>
      <c r="I138" s="82">
        <v>0</v>
      </c>
      <c r="J138" s="82">
        <v>0</v>
      </c>
      <c r="K138" s="82">
        <v>0</v>
      </c>
      <c r="L138" s="82">
        <v>0</v>
      </c>
      <c r="M138" s="82">
        <v>0</v>
      </c>
      <c r="N138" s="82">
        <v>0</v>
      </c>
      <c r="O138" s="82">
        <v>0</v>
      </c>
    </row>
    <row r="139" spans="1:15" ht="15" customHeight="1" x14ac:dyDescent="0.25">
      <c r="A139" s="96"/>
      <c r="B139" s="97"/>
      <c r="C139" s="14" t="s">
        <v>12</v>
      </c>
      <c r="D139" s="82">
        <f>SUM(E139:O139)</f>
        <v>175</v>
      </c>
      <c r="E139" s="82">
        <v>0</v>
      </c>
      <c r="F139" s="82">
        <v>0</v>
      </c>
      <c r="G139" s="82">
        <v>0</v>
      </c>
      <c r="H139" s="82">
        <v>0</v>
      </c>
      <c r="I139" s="82">
        <f>'ПРИЛОЖ  2'!M35</f>
        <v>175</v>
      </c>
      <c r="J139" s="82">
        <v>0</v>
      </c>
      <c r="K139" s="82">
        <v>0</v>
      </c>
      <c r="L139" s="82">
        <v>0</v>
      </c>
      <c r="M139" s="82">
        <v>0</v>
      </c>
      <c r="N139" s="82">
        <v>0</v>
      </c>
      <c r="O139" s="82">
        <v>0</v>
      </c>
    </row>
    <row r="140" spans="1:15" ht="15.75" customHeight="1" x14ac:dyDescent="0.25">
      <c r="A140" s="96"/>
      <c r="B140" s="97"/>
      <c r="C140" s="14" t="s">
        <v>13</v>
      </c>
      <c r="D140" s="82">
        <f>SUM(E140:O140)</f>
        <v>0</v>
      </c>
      <c r="E140" s="82">
        <v>0</v>
      </c>
      <c r="F140" s="82">
        <v>0</v>
      </c>
      <c r="G140" s="82">
        <v>0</v>
      </c>
      <c r="H140" s="82">
        <v>0</v>
      </c>
      <c r="I140" s="82">
        <v>0</v>
      </c>
      <c r="J140" s="82">
        <v>0</v>
      </c>
      <c r="K140" s="82">
        <v>0</v>
      </c>
      <c r="L140" s="82">
        <v>0</v>
      </c>
      <c r="M140" s="82">
        <v>0</v>
      </c>
      <c r="N140" s="82">
        <v>0</v>
      </c>
      <c r="O140" s="82">
        <v>0</v>
      </c>
    </row>
    <row r="141" spans="1:15" x14ac:dyDescent="0.25">
      <c r="A141" s="107" t="s">
        <v>132</v>
      </c>
      <c r="B141" s="97" t="s">
        <v>157</v>
      </c>
      <c r="C141" s="5" t="s">
        <v>3</v>
      </c>
      <c r="D141" s="84">
        <f t="shared" si="38"/>
        <v>7146.35</v>
      </c>
      <c r="E141" s="84">
        <f>SUM(E142:E145)</f>
        <v>0</v>
      </c>
      <c r="F141" s="84">
        <f>SUM(F142:F145)</f>
        <v>0</v>
      </c>
      <c r="G141" s="84">
        <f t="shared" ref="G141:O141" si="41">SUM(G142:G145)</f>
        <v>0</v>
      </c>
      <c r="H141" s="84">
        <f t="shared" si="41"/>
        <v>0</v>
      </c>
      <c r="I141" s="84">
        <f t="shared" si="41"/>
        <v>7146.35</v>
      </c>
      <c r="J141" s="84">
        <f t="shared" si="41"/>
        <v>0</v>
      </c>
      <c r="K141" s="84">
        <f t="shared" si="41"/>
        <v>0</v>
      </c>
      <c r="L141" s="84">
        <f t="shared" si="41"/>
        <v>0</v>
      </c>
      <c r="M141" s="84">
        <f t="shared" si="41"/>
        <v>0</v>
      </c>
      <c r="N141" s="84">
        <f t="shared" si="41"/>
        <v>0</v>
      </c>
      <c r="O141" s="84">
        <f t="shared" si="41"/>
        <v>0</v>
      </c>
    </row>
    <row r="142" spans="1:15" x14ac:dyDescent="0.25">
      <c r="A142" s="107"/>
      <c r="B142" s="97"/>
      <c r="C142" s="14" t="s">
        <v>10</v>
      </c>
      <c r="D142" s="82">
        <f t="shared" si="38"/>
        <v>0</v>
      </c>
      <c r="E142" s="82">
        <v>0</v>
      </c>
      <c r="F142" s="82">
        <v>0</v>
      </c>
      <c r="G142" s="82">
        <v>0</v>
      </c>
      <c r="H142" s="82">
        <v>0</v>
      </c>
      <c r="I142" s="82">
        <v>0</v>
      </c>
      <c r="J142" s="82">
        <v>0</v>
      </c>
      <c r="K142" s="82">
        <v>0</v>
      </c>
      <c r="L142" s="82">
        <v>0</v>
      </c>
      <c r="M142" s="82">
        <v>0</v>
      </c>
      <c r="N142" s="82">
        <v>0</v>
      </c>
      <c r="O142" s="82">
        <v>0</v>
      </c>
    </row>
    <row r="143" spans="1:15" x14ac:dyDescent="0.25">
      <c r="A143" s="107"/>
      <c r="B143" s="97"/>
      <c r="C143" s="14" t="s">
        <v>11</v>
      </c>
      <c r="D143" s="82">
        <f t="shared" si="38"/>
        <v>0</v>
      </c>
      <c r="E143" s="82">
        <v>0</v>
      </c>
      <c r="F143" s="82">
        <v>0</v>
      </c>
      <c r="G143" s="82">
        <v>0</v>
      </c>
      <c r="H143" s="82">
        <v>0</v>
      </c>
      <c r="I143" s="82">
        <v>0</v>
      </c>
      <c r="J143" s="82">
        <v>0</v>
      </c>
      <c r="K143" s="82">
        <v>0</v>
      </c>
      <c r="L143" s="82">
        <v>0</v>
      </c>
      <c r="M143" s="82">
        <v>0</v>
      </c>
      <c r="N143" s="82">
        <v>0</v>
      </c>
      <c r="O143" s="82">
        <v>0</v>
      </c>
    </row>
    <row r="144" spans="1:15" x14ac:dyDescent="0.25">
      <c r="A144" s="107"/>
      <c r="B144" s="97"/>
      <c r="C144" s="14" t="s">
        <v>12</v>
      </c>
      <c r="D144" s="82">
        <f>SUM(E144:O144)</f>
        <v>7146.35</v>
      </c>
      <c r="E144" s="82">
        <v>0</v>
      </c>
      <c r="F144" s="82">
        <v>0</v>
      </c>
      <c r="G144" s="82">
        <v>0</v>
      </c>
      <c r="H144" s="82">
        <v>0</v>
      </c>
      <c r="I144" s="82">
        <f>'ПРИЛОЖ  2'!M36</f>
        <v>7146.35</v>
      </c>
      <c r="J144" s="82">
        <v>0</v>
      </c>
      <c r="K144" s="82">
        <v>0</v>
      </c>
      <c r="L144" s="82">
        <v>0</v>
      </c>
      <c r="M144" s="82">
        <v>0</v>
      </c>
      <c r="N144" s="82">
        <v>0</v>
      </c>
      <c r="O144" s="82">
        <v>0</v>
      </c>
    </row>
    <row r="145" spans="1:15" x14ac:dyDescent="0.25">
      <c r="A145" s="107"/>
      <c r="B145" s="97"/>
      <c r="C145" s="14" t="s">
        <v>13</v>
      </c>
      <c r="D145" s="82">
        <f t="shared" si="38"/>
        <v>0</v>
      </c>
      <c r="E145" s="82">
        <v>0</v>
      </c>
      <c r="F145" s="82">
        <v>0</v>
      </c>
      <c r="G145" s="82">
        <v>0</v>
      </c>
      <c r="H145" s="82">
        <v>0</v>
      </c>
      <c r="I145" s="82">
        <v>0</v>
      </c>
      <c r="J145" s="82">
        <v>0</v>
      </c>
      <c r="K145" s="82">
        <v>0</v>
      </c>
      <c r="L145" s="82">
        <v>0</v>
      </c>
      <c r="M145" s="82">
        <v>0</v>
      </c>
      <c r="N145" s="82">
        <v>0</v>
      </c>
      <c r="O145" s="82">
        <v>0</v>
      </c>
    </row>
    <row r="146" spans="1:15" x14ac:dyDescent="0.25">
      <c r="A146" s="96" t="s">
        <v>140</v>
      </c>
      <c r="B146" s="97" t="s">
        <v>147</v>
      </c>
      <c r="C146" s="5" t="s">
        <v>3</v>
      </c>
      <c r="D146" s="84">
        <f>SUM(E146:O146)</f>
        <v>3736.8</v>
      </c>
      <c r="E146" s="84">
        <f>SUM(E147:E150)</f>
        <v>0</v>
      </c>
      <c r="F146" s="84">
        <f>SUM(F147:F150)</f>
        <v>0</v>
      </c>
      <c r="G146" s="84">
        <f t="shared" ref="G146:O146" si="42">SUM(G147:G150)</f>
        <v>0</v>
      </c>
      <c r="H146" s="84">
        <f t="shared" si="42"/>
        <v>0</v>
      </c>
      <c r="I146" s="84">
        <f t="shared" si="42"/>
        <v>3736.8</v>
      </c>
      <c r="J146" s="84">
        <f t="shared" si="42"/>
        <v>0</v>
      </c>
      <c r="K146" s="84">
        <f t="shared" si="42"/>
        <v>0</v>
      </c>
      <c r="L146" s="84">
        <f t="shared" si="42"/>
        <v>0</v>
      </c>
      <c r="M146" s="84">
        <f t="shared" si="42"/>
        <v>0</v>
      </c>
      <c r="N146" s="84">
        <f t="shared" si="42"/>
        <v>0</v>
      </c>
      <c r="O146" s="84">
        <f t="shared" si="42"/>
        <v>0</v>
      </c>
    </row>
    <row r="147" spans="1:15" x14ac:dyDescent="0.25">
      <c r="A147" s="96"/>
      <c r="B147" s="97"/>
      <c r="C147" s="14" t="s">
        <v>10</v>
      </c>
      <c r="D147" s="82">
        <f>SUM(E147:O147)</f>
        <v>0</v>
      </c>
      <c r="E147" s="82">
        <v>0</v>
      </c>
      <c r="F147" s="82">
        <v>0</v>
      </c>
      <c r="G147" s="82">
        <v>0</v>
      </c>
      <c r="H147" s="82">
        <v>0</v>
      </c>
      <c r="I147" s="82">
        <v>0</v>
      </c>
      <c r="J147" s="82">
        <v>0</v>
      </c>
      <c r="K147" s="82">
        <v>0</v>
      </c>
      <c r="L147" s="82">
        <v>0</v>
      </c>
      <c r="M147" s="82">
        <v>0</v>
      </c>
      <c r="N147" s="82">
        <v>0</v>
      </c>
      <c r="O147" s="82">
        <v>0</v>
      </c>
    </row>
    <row r="148" spans="1:15" x14ac:dyDescent="0.25">
      <c r="A148" s="96"/>
      <c r="B148" s="97"/>
      <c r="C148" s="14" t="s">
        <v>11</v>
      </c>
      <c r="D148" s="82">
        <f>SUM(E148:O148)</f>
        <v>0</v>
      </c>
      <c r="E148" s="82">
        <v>0</v>
      </c>
      <c r="F148" s="82">
        <v>0</v>
      </c>
      <c r="G148" s="82">
        <v>0</v>
      </c>
      <c r="H148" s="82">
        <v>0</v>
      </c>
      <c r="I148" s="82">
        <v>0</v>
      </c>
      <c r="J148" s="82">
        <v>0</v>
      </c>
      <c r="K148" s="82">
        <v>0</v>
      </c>
      <c r="L148" s="82">
        <v>0</v>
      </c>
      <c r="M148" s="82">
        <v>0</v>
      </c>
      <c r="N148" s="82">
        <v>0</v>
      </c>
      <c r="O148" s="82">
        <v>0</v>
      </c>
    </row>
    <row r="149" spans="1:15" x14ac:dyDescent="0.25">
      <c r="A149" s="96"/>
      <c r="B149" s="97"/>
      <c r="C149" s="14" t="s">
        <v>12</v>
      </c>
      <c r="D149" s="82">
        <f>SUM(E149:O149)</f>
        <v>3736.8</v>
      </c>
      <c r="E149" s="82">
        <v>0</v>
      </c>
      <c r="F149" s="82">
        <v>0</v>
      </c>
      <c r="G149" s="82">
        <v>0</v>
      </c>
      <c r="H149" s="82">
        <v>0</v>
      </c>
      <c r="I149" s="82">
        <f>'ПРИЛОЖ  2'!M37</f>
        <v>3736.8</v>
      </c>
      <c r="J149" s="82">
        <v>0</v>
      </c>
      <c r="K149" s="82">
        <v>0</v>
      </c>
      <c r="L149" s="82">
        <v>0</v>
      </c>
      <c r="M149" s="82">
        <v>0</v>
      </c>
      <c r="N149" s="82">
        <v>0</v>
      </c>
      <c r="O149" s="82">
        <v>0</v>
      </c>
    </row>
    <row r="150" spans="1:15" x14ac:dyDescent="0.25">
      <c r="A150" s="96"/>
      <c r="B150" s="97"/>
      <c r="C150" s="14" t="s">
        <v>13</v>
      </c>
      <c r="D150" s="82">
        <f>SUM(E150:O150)</f>
        <v>0</v>
      </c>
      <c r="E150" s="82">
        <v>0</v>
      </c>
      <c r="F150" s="82">
        <v>0</v>
      </c>
      <c r="G150" s="82">
        <v>0</v>
      </c>
      <c r="H150" s="82">
        <v>0</v>
      </c>
      <c r="I150" s="82">
        <v>0</v>
      </c>
      <c r="J150" s="82">
        <v>0</v>
      </c>
      <c r="K150" s="82">
        <v>0</v>
      </c>
      <c r="L150" s="82">
        <v>0</v>
      </c>
      <c r="M150" s="82">
        <v>0</v>
      </c>
      <c r="N150" s="82">
        <v>0</v>
      </c>
      <c r="O150" s="82">
        <v>0</v>
      </c>
    </row>
    <row r="151" spans="1:15" x14ac:dyDescent="0.25">
      <c r="A151" s="96" t="s">
        <v>176</v>
      </c>
      <c r="B151" s="97" t="s">
        <v>141</v>
      </c>
      <c r="C151" s="5" t="s">
        <v>3</v>
      </c>
      <c r="D151" s="84">
        <f t="shared" ref="D151:D160" si="43">SUM(E151:O151)</f>
        <v>6755.8229999999994</v>
      </c>
      <c r="E151" s="84">
        <f>SUM(E152:E155)</f>
        <v>0</v>
      </c>
      <c r="F151" s="84">
        <f>SUM(F152:F155)</f>
        <v>0</v>
      </c>
      <c r="G151" s="84">
        <f t="shared" ref="G151:O151" si="44">SUM(G152:G155)</f>
        <v>0</v>
      </c>
      <c r="H151" s="84">
        <f t="shared" si="44"/>
        <v>0</v>
      </c>
      <c r="I151" s="84">
        <f t="shared" si="44"/>
        <v>5555.9449999999997</v>
      </c>
      <c r="J151" s="84">
        <f t="shared" si="44"/>
        <v>1199.8779999999999</v>
      </c>
      <c r="K151" s="84">
        <f t="shared" si="44"/>
        <v>0</v>
      </c>
      <c r="L151" s="84">
        <f t="shared" si="44"/>
        <v>0</v>
      </c>
      <c r="M151" s="84">
        <f t="shared" si="44"/>
        <v>0</v>
      </c>
      <c r="N151" s="84">
        <f t="shared" si="44"/>
        <v>0</v>
      </c>
      <c r="O151" s="84">
        <f t="shared" si="44"/>
        <v>0</v>
      </c>
    </row>
    <row r="152" spans="1:15" x14ac:dyDescent="0.25">
      <c r="A152" s="96"/>
      <c r="B152" s="97"/>
      <c r="C152" s="14" t="s">
        <v>10</v>
      </c>
      <c r="D152" s="82">
        <f t="shared" si="43"/>
        <v>0</v>
      </c>
      <c r="E152" s="82">
        <v>0</v>
      </c>
      <c r="F152" s="82">
        <v>0</v>
      </c>
      <c r="G152" s="82">
        <v>0</v>
      </c>
      <c r="H152" s="82">
        <v>0</v>
      </c>
      <c r="I152" s="82">
        <v>0</v>
      </c>
      <c r="J152" s="82">
        <v>0</v>
      </c>
      <c r="K152" s="82">
        <v>0</v>
      </c>
      <c r="L152" s="82">
        <v>0</v>
      </c>
      <c r="M152" s="82">
        <v>0</v>
      </c>
      <c r="N152" s="82">
        <v>0</v>
      </c>
      <c r="O152" s="82">
        <v>0</v>
      </c>
    </row>
    <row r="153" spans="1:15" x14ac:dyDescent="0.25">
      <c r="A153" s="96"/>
      <c r="B153" s="97"/>
      <c r="C153" s="14" t="s">
        <v>11</v>
      </c>
      <c r="D153" s="82">
        <f t="shared" si="43"/>
        <v>0</v>
      </c>
      <c r="E153" s="82">
        <v>0</v>
      </c>
      <c r="F153" s="82">
        <v>0</v>
      </c>
      <c r="G153" s="82">
        <v>0</v>
      </c>
      <c r="H153" s="82">
        <v>0</v>
      </c>
      <c r="I153" s="82">
        <v>0</v>
      </c>
      <c r="J153" s="82">
        <v>0</v>
      </c>
      <c r="K153" s="82">
        <v>0</v>
      </c>
      <c r="L153" s="82">
        <v>0</v>
      </c>
      <c r="M153" s="82">
        <v>0</v>
      </c>
      <c r="N153" s="82">
        <v>0</v>
      </c>
      <c r="O153" s="82">
        <v>0</v>
      </c>
    </row>
    <row r="154" spans="1:15" x14ac:dyDescent="0.25">
      <c r="A154" s="96"/>
      <c r="B154" s="97"/>
      <c r="C154" s="14" t="s">
        <v>12</v>
      </c>
      <c r="D154" s="82">
        <f t="shared" si="43"/>
        <v>6755.8229999999994</v>
      </c>
      <c r="E154" s="82">
        <v>0</v>
      </c>
      <c r="F154" s="82">
        <v>0</v>
      </c>
      <c r="G154" s="82">
        <v>0</v>
      </c>
      <c r="H154" s="82">
        <v>0</v>
      </c>
      <c r="I154" s="82">
        <f>'ПРИЛОЖ  2'!M38</f>
        <v>5555.9449999999997</v>
      </c>
      <c r="J154" s="82">
        <f>'ПРИЛОЖ  2'!N38</f>
        <v>1199.8779999999999</v>
      </c>
      <c r="K154" s="82">
        <f>'ПРИЛОЖ  2'!O38</f>
        <v>0</v>
      </c>
      <c r="L154" s="82">
        <v>0</v>
      </c>
      <c r="M154" s="82">
        <v>0</v>
      </c>
      <c r="N154" s="82">
        <v>0</v>
      </c>
      <c r="O154" s="82">
        <v>0</v>
      </c>
    </row>
    <row r="155" spans="1:15" s="57" customFormat="1" x14ac:dyDescent="0.25">
      <c r="A155" s="96"/>
      <c r="B155" s="97"/>
      <c r="C155" s="56" t="s">
        <v>13</v>
      </c>
      <c r="D155" s="81">
        <f t="shared" si="43"/>
        <v>0</v>
      </c>
      <c r="E155" s="81">
        <v>0</v>
      </c>
      <c r="F155" s="81">
        <v>0</v>
      </c>
      <c r="G155" s="81">
        <v>0</v>
      </c>
      <c r="H155" s="81">
        <v>0</v>
      </c>
      <c r="I155" s="81">
        <v>0</v>
      </c>
      <c r="J155" s="81">
        <v>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</row>
    <row r="156" spans="1:15" s="57" customFormat="1" ht="17.25" customHeight="1" x14ac:dyDescent="0.25">
      <c r="A156" s="98" t="s">
        <v>206</v>
      </c>
      <c r="B156" s="100" t="s">
        <v>208</v>
      </c>
      <c r="C156" s="54" t="s">
        <v>3</v>
      </c>
      <c r="D156" s="80">
        <f t="shared" si="43"/>
        <v>332559.70386999997</v>
      </c>
      <c r="E156" s="80">
        <f t="shared" ref="E156:O156" si="45">SUM(E157:E160)</f>
        <v>0</v>
      </c>
      <c r="F156" s="80">
        <f t="shared" si="45"/>
        <v>0</v>
      </c>
      <c r="G156" s="80">
        <f t="shared" si="45"/>
        <v>0</v>
      </c>
      <c r="H156" s="80">
        <f t="shared" si="45"/>
        <v>0</v>
      </c>
      <c r="I156" s="80">
        <f t="shared" si="45"/>
        <v>0</v>
      </c>
      <c r="J156" s="80">
        <f t="shared" si="45"/>
        <v>0</v>
      </c>
      <c r="K156" s="80">
        <f t="shared" si="45"/>
        <v>99767.948000000004</v>
      </c>
      <c r="L156" s="80">
        <f t="shared" si="45"/>
        <v>0</v>
      </c>
      <c r="M156" s="80">
        <f t="shared" si="45"/>
        <v>232791.75586999999</v>
      </c>
      <c r="N156" s="80">
        <f t="shared" si="45"/>
        <v>0</v>
      </c>
      <c r="O156" s="80">
        <f t="shared" si="45"/>
        <v>0</v>
      </c>
    </row>
    <row r="157" spans="1:15" s="57" customFormat="1" x14ac:dyDescent="0.25">
      <c r="A157" s="98"/>
      <c r="B157" s="101"/>
      <c r="C157" s="56" t="s">
        <v>10</v>
      </c>
      <c r="D157" s="81">
        <f t="shared" si="43"/>
        <v>0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81">
        <v>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</row>
    <row r="158" spans="1:15" s="57" customFormat="1" x14ac:dyDescent="0.25">
      <c r="A158" s="98"/>
      <c r="B158" s="101"/>
      <c r="C158" s="56" t="s">
        <v>11</v>
      </c>
      <c r="D158" s="81">
        <f t="shared" si="43"/>
        <v>315931.65100000001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81">
        <v>0</v>
      </c>
      <c r="K158" s="81">
        <v>94779.551000000007</v>
      </c>
      <c r="L158" s="81">
        <v>0</v>
      </c>
      <c r="M158" s="81">
        <v>221152.1</v>
      </c>
      <c r="N158" s="81">
        <v>0</v>
      </c>
      <c r="O158" s="81">
        <v>0</v>
      </c>
    </row>
    <row r="159" spans="1:15" s="57" customFormat="1" x14ac:dyDescent="0.25">
      <c r="A159" s="98"/>
      <c r="B159" s="101"/>
      <c r="C159" s="56" t="s">
        <v>12</v>
      </c>
      <c r="D159" s="81">
        <f t="shared" si="43"/>
        <v>16628.05287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81">
        <v>0</v>
      </c>
      <c r="K159" s="81">
        <f>'ПРИЛОЖ  2'!O39</f>
        <v>4988.3969999999999</v>
      </c>
      <c r="L159" s="81">
        <f>'ПРИЛОЖ  2'!P39</f>
        <v>0</v>
      </c>
      <c r="M159" s="81">
        <f>'ПРИЛОЖ  2'!Q39</f>
        <v>11639.655870000001</v>
      </c>
      <c r="N159" s="81">
        <v>0</v>
      </c>
      <c r="O159" s="81">
        <v>0</v>
      </c>
    </row>
    <row r="160" spans="1:15" s="57" customFormat="1" x14ac:dyDescent="0.25">
      <c r="A160" s="98"/>
      <c r="B160" s="102"/>
      <c r="C160" s="56" t="s">
        <v>13</v>
      </c>
      <c r="D160" s="81">
        <f t="shared" si="43"/>
        <v>0</v>
      </c>
      <c r="E160" s="81">
        <v>0</v>
      </c>
      <c r="F160" s="81">
        <v>0</v>
      </c>
      <c r="G160" s="81">
        <v>0</v>
      </c>
      <c r="H160" s="81">
        <v>0</v>
      </c>
      <c r="I160" s="81">
        <v>0</v>
      </c>
      <c r="J160" s="81">
        <v>0</v>
      </c>
      <c r="K160" s="81">
        <v>0</v>
      </c>
      <c r="L160" s="81">
        <v>0</v>
      </c>
      <c r="M160" s="81">
        <v>0</v>
      </c>
      <c r="N160" s="81">
        <v>0</v>
      </c>
      <c r="O160" s="81">
        <v>0</v>
      </c>
    </row>
    <row r="161" spans="1:15" s="57" customFormat="1" x14ac:dyDescent="0.25">
      <c r="A161" s="98" t="s">
        <v>215</v>
      </c>
      <c r="B161" s="100" t="s">
        <v>216</v>
      </c>
      <c r="C161" s="54" t="s">
        <v>3</v>
      </c>
      <c r="D161" s="80">
        <f t="shared" ref="D161:D165" si="46">SUM(E161:O161)</f>
        <v>1048.29</v>
      </c>
      <c r="E161" s="80">
        <f t="shared" ref="E161:O161" si="47">SUM(E162:E165)</f>
        <v>0</v>
      </c>
      <c r="F161" s="80">
        <f t="shared" si="47"/>
        <v>0</v>
      </c>
      <c r="G161" s="80">
        <f t="shared" si="47"/>
        <v>0</v>
      </c>
      <c r="H161" s="80">
        <f t="shared" si="47"/>
        <v>0</v>
      </c>
      <c r="I161" s="80">
        <f t="shared" si="47"/>
        <v>0</v>
      </c>
      <c r="J161" s="80">
        <f t="shared" si="47"/>
        <v>0</v>
      </c>
      <c r="K161" s="80">
        <f t="shared" si="47"/>
        <v>1048.29</v>
      </c>
      <c r="L161" s="80">
        <f t="shared" si="47"/>
        <v>0</v>
      </c>
      <c r="M161" s="80">
        <f t="shared" si="47"/>
        <v>0</v>
      </c>
      <c r="N161" s="80">
        <f t="shared" si="47"/>
        <v>0</v>
      </c>
      <c r="O161" s="80">
        <f t="shared" si="47"/>
        <v>0</v>
      </c>
    </row>
    <row r="162" spans="1:15" s="57" customFormat="1" x14ac:dyDescent="0.25">
      <c r="A162" s="98"/>
      <c r="B162" s="101"/>
      <c r="C162" s="56" t="s">
        <v>10</v>
      </c>
      <c r="D162" s="81">
        <f t="shared" si="46"/>
        <v>0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81">
        <v>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</row>
    <row r="163" spans="1:15" s="57" customFormat="1" x14ac:dyDescent="0.25">
      <c r="A163" s="98"/>
      <c r="B163" s="101"/>
      <c r="C163" s="56" t="s">
        <v>11</v>
      </c>
      <c r="D163" s="81">
        <f t="shared" si="46"/>
        <v>0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81">
        <v>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</row>
    <row r="164" spans="1:15" s="57" customFormat="1" x14ac:dyDescent="0.25">
      <c r="A164" s="98"/>
      <c r="B164" s="101"/>
      <c r="C164" s="56" t="s">
        <v>12</v>
      </c>
      <c r="D164" s="81">
        <f t="shared" si="46"/>
        <v>1048.29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81">
        <v>0</v>
      </c>
      <c r="K164" s="81">
        <f>'ПРИЛОЖ  2'!O40</f>
        <v>1048.29</v>
      </c>
      <c r="L164" s="81">
        <v>0</v>
      </c>
      <c r="M164" s="81">
        <v>0</v>
      </c>
      <c r="N164" s="81">
        <v>0</v>
      </c>
      <c r="O164" s="81">
        <v>0</v>
      </c>
    </row>
    <row r="165" spans="1:15" s="57" customFormat="1" x14ac:dyDescent="0.25">
      <c r="A165" s="98"/>
      <c r="B165" s="102"/>
      <c r="C165" s="56" t="s">
        <v>13</v>
      </c>
      <c r="D165" s="81">
        <f t="shared" si="46"/>
        <v>0</v>
      </c>
      <c r="E165" s="81">
        <v>0</v>
      </c>
      <c r="F165" s="81">
        <v>0</v>
      </c>
      <c r="G165" s="81">
        <v>0</v>
      </c>
      <c r="H165" s="81">
        <v>0</v>
      </c>
      <c r="I165" s="81">
        <v>0</v>
      </c>
      <c r="J165" s="81">
        <v>0</v>
      </c>
      <c r="K165" s="81">
        <v>0</v>
      </c>
      <c r="L165" s="81">
        <v>0</v>
      </c>
      <c r="M165" s="81">
        <v>0</v>
      </c>
      <c r="N165" s="81">
        <v>0</v>
      </c>
      <c r="O165" s="81">
        <v>0</v>
      </c>
    </row>
    <row r="166" spans="1:15" s="57" customFormat="1" x14ac:dyDescent="0.25">
      <c r="A166" s="112" t="s">
        <v>221</v>
      </c>
      <c r="B166" s="113" t="s">
        <v>222</v>
      </c>
      <c r="C166" s="58" t="s">
        <v>3</v>
      </c>
      <c r="D166" s="80">
        <f>SUM(E166:O166)</f>
        <v>1201.76</v>
      </c>
      <c r="E166" s="80">
        <f t="shared" ref="E166:O166" si="48">SUM(E167:E170)</f>
        <v>0</v>
      </c>
      <c r="F166" s="80">
        <f t="shared" si="48"/>
        <v>0</v>
      </c>
      <c r="G166" s="80">
        <f t="shared" si="48"/>
        <v>0</v>
      </c>
      <c r="H166" s="80">
        <f t="shared" si="48"/>
        <v>0</v>
      </c>
      <c r="I166" s="80">
        <f t="shared" si="48"/>
        <v>0</v>
      </c>
      <c r="J166" s="80">
        <f t="shared" si="48"/>
        <v>0</v>
      </c>
      <c r="K166" s="80">
        <f t="shared" si="48"/>
        <v>0</v>
      </c>
      <c r="L166" s="80">
        <f t="shared" si="48"/>
        <v>0</v>
      </c>
      <c r="M166" s="80">
        <f t="shared" si="48"/>
        <v>1201.76</v>
      </c>
      <c r="N166" s="80">
        <f t="shared" si="48"/>
        <v>0</v>
      </c>
      <c r="O166" s="80">
        <f t="shared" si="48"/>
        <v>0</v>
      </c>
    </row>
    <row r="167" spans="1:15" s="57" customFormat="1" x14ac:dyDescent="0.25">
      <c r="A167" s="112"/>
      <c r="B167" s="114"/>
      <c r="C167" s="59" t="s">
        <v>10</v>
      </c>
      <c r="D167" s="81">
        <f t="shared" ref="D167:D170" si="49">SUM(E167:O167)</f>
        <v>0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81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</row>
    <row r="168" spans="1:15" s="57" customFormat="1" x14ac:dyDescent="0.25">
      <c r="A168" s="112"/>
      <c r="B168" s="114"/>
      <c r="C168" s="59" t="s">
        <v>11</v>
      </c>
      <c r="D168" s="81">
        <f t="shared" si="49"/>
        <v>0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81">
        <v>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</row>
    <row r="169" spans="1:15" s="57" customFormat="1" x14ac:dyDescent="0.25">
      <c r="A169" s="112"/>
      <c r="B169" s="114"/>
      <c r="C169" s="59" t="s">
        <v>12</v>
      </c>
      <c r="D169" s="81">
        <f t="shared" si="49"/>
        <v>1201.76</v>
      </c>
      <c r="E169" s="81">
        <v>0</v>
      </c>
      <c r="F169" s="81">
        <v>0</v>
      </c>
      <c r="G169" s="81">
        <v>0</v>
      </c>
      <c r="H169" s="81">
        <v>0</v>
      </c>
      <c r="I169" s="81">
        <v>0</v>
      </c>
      <c r="J169" s="81">
        <v>0</v>
      </c>
      <c r="K169" s="82">
        <v>0</v>
      </c>
      <c r="L169" s="81">
        <f>'ПРИЛОЖ  2'!P41</f>
        <v>0</v>
      </c>
      <c r="M169" s="81">
        <f>'ПРИЛОЖ  2'!Q41</f>
        <v>1201.76</v>
      </c>
      <c r="N169" s="81">
        <f>'ПРИЛОЖ  2'!R41</f>
        <v>0</v>
      </c>
      <c r="O169" s="81">
        <f>'ПРИЛОЖ  2'!S41</f>
        <v>0</v>
      </c>
    </row>
    <row r="170" spans="1:15" s="57" customFormat="1" x14ac:dyDescent="0.25">
      <c r="A170" s="112"/>
      <c r="B170" s="115"/>
      <c r="C170" s="59" t="s">
        <v>13</v>
      </c>
      <c r="D170" s="81">
        <f t="shared" si="49"/>
        <v>0</v>
      </c>
      <c r="E170" s="81">
        <v>0</v>
      </c>
      <c r="F170" s="81">
        <v>0</v>
      </c>
      <c r="G170" s="81">
        <v>0</v>
      </c>
      <c r="H170" s="81">
        <v>0</v>
      </c>
      <c r="I170" s="81">
        <v>0</v>
      </c>
      <c r="J170" s="81">
        <v>0</v>
      </c>
      <c r="K170" s="81">
        <v>0</v>
      </c>
      <c r="L170" s="81">
        <v>0</v>
      </c>
      <c r="M170" s="81">
        <v>0</v>
      </c>
      <c r="N170" s="81">
        <v>0</v>
      </c>
      <c r="O170" s="81">
        <v>0</v>
      </c>
    </row>
    <row r="171" spans="1:15" s="57" customFormat="1" x14ac:dyDescent="0.25">
      <c r="A171" s="112" t="s">
        <v>226</v>
      </c>
      <c r="B171" s="113" t="s">
        <v>233</v>
      </c>
      <c r="C171" s="58" t="s">
        <v>3</v>
      </c>
      <c r="D171" s="80">
        <f>SUM(E171:O171)</f>
        <v>31060</v>
      </c>
      <c r="E171" s="80">
        <f t="shared" ref="E171:O171" si="50">SUM(E172:E175)</f>
        <v>0</v>
      </c>
      <c r="F171" s="80">
        <f t="shared" si="50"/>
        <v>0</v>
      </c>
      <c r="G171" s="80">
        <f t="shared" si="50"/>
        <v>0</v>
      </c>
      <c r="H171" s="80">
        <f t="shared" si="50"/>
        <v>0</v>
      </c>
      <c r="I171" s="80">
        <f t="shared" si="50"/>
        <v>0</v>
      </c>
      <c r="J171" s="80">
        <f t="shared" si="50"/>
        <v>0</v>
      </c>
      <c r="K171" s="80">
        <f t="shared" si="50"/>
        <v>0</v>
      </c>
      <c r="L171" s="80">
        <f t="shared" si="50"/>
        <v>1060</v>
      </c>
      <c r="M171" s="80">
        <f t="shared" si="50"/>
        <v>10000</v>
      </c>
      <c r="N171" s="80">
        <f t="shared" si="50"/>
        <v>10000</v>
      </c>
      <c r="O171" s="80">
        <f t="shared" si="50"/>
        <v>10000</v>
      </c>
    </row>
    <row r="172" spans="1:15" s="57" customFormat="1" x14ac:dyDescent="0.25">
      <c r="A172" s="112"/>
      <c r="B172" s="114"/>
      <c r="C172" s="59" t="s">
        <v>10</v>
      </c>
      <c r="D172" s="81">
        <f t="shared" ref="D172:D175" si="51">SUM(E172:O172)</f>
        <v>0</v>
      </c>
      <c r="E172" s="81">
        <v>0</v>
      </c>
      <c r="F172" s="81">
        <v>0</v>
      </c>
      <c r="G172" s="81">
        <v>0</v>
      </c>
      <c r="H172" s="81">
        <v>0</v>
      </c>
      <c r="I172" s="81">
        <v>0</v>
      </c>
      <c r="J172" s="81">
        <v>0</v>
      </c>
      <c r="K172" s="81">
        <v>0</v>
      </c>
      <c r="L172" s="81">
        <v>0</v>
      </c>
      <c r="M172" s="81">
        <v>0</v>
      </c>
      <c r="N172" s="81">
        <v>0</v>
      </c>
      <c r="O172" s="81">
        <v>0</v>
      </c>
    </row>
    <row r="173" spans="1:15" s="57" customFormat="1" x14ac:dyDescent="0.25">
      <c r="A173" s="112"/>
      <c r="B173" s="114"/>
      <c r="C173" s="59" t="s">
        <v>11</v>
      </c>
      <c r="D173" s="81">
        <f t="shared" si="51"/>
        <v>0</v>
      </c>
      <c r="E173" s="81">
        <v>0</v>
      </c>
      <c r="F173" s="81">
        <v>0</v>
      </c>
      <c r="G173" s="81">
        <v>0</v>
      </c>
      <c r="H173" s="81">
        <v>0</v>
      </c>
      <c r="I173" s="81">
        <v>0</v>
      </c>
      <c r="J173" s="81">
        <v>0</v>
      </c>
      <c r="K173" s="81">
        <v>0</v>
      </c>
      <c r="L173" s="81">
        <v>0</v>
      </c>
      <c r="M173" s="81">
        <v>0</v>
      </c>
      <c r="N173" s="81">
        <v>0</v>
      </c>
      <c r="O173" s="81">
        <v>0</v>
      </c>
    </row>
    <row r="174" spans="1:15" s="57" customFormat="1" x14ac:dyDescent="0.25">
      <c r="A174" s="112"/>
      <c r="B174" s="114"/>
      <c r="C174" s="59" t="s">
        <v>12</v>
      </c>
      <c r="D174" s="81">
        <f t="shared" si="51"/>
        <v>31060</v>
      </c>
      <c r="E174" s="81">
        <v>0</v>
      </c>
      <c r="F174" s="81">
        <v>0</v>
      </c>
      <c r="G174" s="81">
        <v>0</v>
      </c>
      <c r="H174" s="81">
        <v>0</v>
      </c>
      <c r="I174" s="81">
        <v>0</v>
      </c>
      <c r="J174" s="81">
        <v>0</v>
      </c>
      <c r="K174" s="82">
        <v>0</v>
      </c>
      <c r="L174" s="81">
        <f>'ПРИЛОЖ  2'!P42</f>
        <v>1060</v>
      </c>
      <c r="M174" s="81">
        <f>'ПРИЛОЖ  2'!Q42</f>
        <v>10000</v>
      </c>
      <c r="N174" s="81">
        <f>'ПРИЛОЖ  2'!R42</f>
        <v>10000</v>
      </c>
      <c r="O174" s="81">
        <f>'ПРИЛОЖ  2'!S42</f>
        <v>10000</v>
      </c>
    </row>
    <row r="175" spans="1:15" s="57" customFormat="1" ht="26.45" customHeight="1" x14ac:dyDescent="0.25">
      <c r="A175" s="112"/>
      <c r="B175" s="115"/>
      <c r="C175" s="59" t="s">
        <v>13</v>
      </c>
      <c r="D175" s="81">
        <f t="shared" si="51"/>
        <v>0</v>
      </c>
      <c r="E175" s="81">
        <v>0</v>
      </c>
      <c r="F175" s="81">
        <v>0</v>
      </c>
      <c r="G175" s="81">
        <v>0</v>
      </c>
      <c r="H175" s="81">
        <v>0</v>
      </c>
      <c r="I175" s="81">
        <v>0</v>
      </c>
      <c r="J175" s="81">
        <v>0</v>
      </c>
      <c r="K175" s="81">
        <v>0</v>
      </c>
      <c r="L175" s="81">
        <v>0</v>
      </c>
      <c r="M175" s="81">
        <v>0</v>
      </c>
      <c r="N175" s="81">
        <v>0</v>
      </c>
      <c r="O175" s="81">
        <v>0</v>
      </c>
    </row>
    <row r="176" spans="1:15" s="57" customFormat="1" x14ac:dyDescent="0.25">
      <c r="A176" s="112" t="s">
        <v>228</v>
      </c>
      <c r="B176" s="113" t="s">
        <v>229</v>
      </c>
      <c r="C176" s="58" t="s">
        <v>3</v>
      </c>
      <c r="D176" s="80">
        <f>SUM(E176:O176)</f>
        <v>0</v>
      </c>
      <c r="E176" s="80">
        <f t="shared" ref="E176:O176" si="52">SUM(E177:E180)</f>
        <v>0</v>
      </c>
      <c r="F176" s="80">
        <f t="shared" si="52"/>
        <v>0</v>
      </c>
      <c r="G176" s="80">
        <f t="shared" si="52"/>
        <v>0</v>
      </c>
      <c r="H176" s="80">
        <f t="shared" si="52"/>
        <v>0</v>
      </c>
      <c r="I176" s="80">
        <f t="shared" si="52"/>
        <v>0</v>
      </c>
      <c r="J176" s="80">
        <f t="shared" si="52"/>
        <v>0</v>
      </c>
      <c r="K176" s="80">
        <f t="shared" si="52"/>
        <v>0</v>
      </c>
      <c r="L176" s="80">
        <f t="shared" si="52"/>
        <v>0</v>
      </c>
      <c r="M176" s="80">
        <f t="shared" si="52"/>
        <v>0</v>
      </c>
      <c r="N176" s="80">
        <f t="shared" si="52"/>
        <v>0</v>
      </c>
      <c r="O176" s="80">
        <f t="shared" si="52"/>
        <v>0</v>
      </c>
    </row>
    <row r="177" spans="1:15" s="57" customFormat="1" x14ac:dyDescent="0.25">
      <c r="A177" s="112"/>
      <c r="B177" s="114"/>
      <c r="C177" s="59" t="s">
        <v>10</v>
      </c>
      <c r="D177" s="81">
        <f t="shared" ref="D177:D180" si="53">SUM(E177:O177)</f>
        <v>0</v>
      </c>
      <c r="E177" s="81">
        <v>0</v>
      </c>
      <c r="F177" s="81">
        <v>0</v>
      </c>
      <c r="G177" s="81">
        <v>0</v>
      </c>
      <c r="H177" s="81">
        <v>0</v>
      </c>
      <c r="I177" s="81">
        <v>0</v>
      </c>
      <c r="J177" s="81">
        <v>0</v>
      </c>
      <c r="K177" s="81">
        <v>0</v>
      </c>
      <c r="L177" s="81">
        <v>0</v>
      </c>
      <c r="M177" s="81">
        <v>0</v>
      </c>
      <c r="N177" s="81">
        <v>0</v>
      </c>
      <c r="O177" s="81">
        <v>0</v>
      </c>
    </row>
    <row r="178" spans="1:15" s="57" customFormat="1" x14ac:dyDescent="0.25">
      <c r="A178" s="112"/>
      <c r="B178" s="114"/>
      <c r="C178" s="59" t="s">
        <v>11</v>
      </c>
      <c r="D178" s="81">
        <f t="shared" si="53"/>
        <v>0</v>
      </c>
      <c r="E178" s="81">
        <v>0</v>
      </c>
      <c r="F178" s="81">
        <v>0</v>
      </c>
      <c r="G178" s="81">
        <v>0</v>
      </c>
      <c r="H178" s="81">
        <v>0</v>
      </c>
      <c r="I178" s="81">
        <v>0</v>
      </c>
      <c r="J178" s="81">
        <v>0</v>
      </c>
      <c r="K178" s="81">
        <v>0</v>
      </c>
      <c r="L178" s="81">
        <v>0</v>
      </c>
      <c r="M178" s="81">
        <v>0</v>
      </c>
      <c r="N178" s="81">
        <v>0</v>
      </c>
      <c r="O178" s="81">
        <v>0</v>
      </c>
    </row>
    <row r="179" spans="1:15" s="57" customFormat="1" x14ac:dyDescent="0.25">
      <c r="A179" s="112"/>
      <c r="B179" s="114"/>
      <c r="C179" s="59" t="s">
        <v>12</v>
      </c>
      <c r="D179" s="81">
        <f t="shared" si="53"/>
        <v>0</v>
      </c>
      <c r="E179" s="81">
        <v>0</v>
      </c>
      <c r="F179" s="81">
        <v>0</v>
      </c>
      <c r="G179" s="81">
        <v>0</v>
      </c>
      <c r="H179" s="81">
        <v>0</v>
      </c>
      <c r="I179" s="81">
        <v>0</v>
      </c>
      <c r="J179" s="81">
        <v>0</v>
      </c>
      <c r="K179" s="82">
        <v>0</v>
      </c>
      <c r="L179" s="82">
        <f>'ПРИЛОЖ  2'!P43</f>
        <v>0</v>
      </c>
      <c r="M179" s="81">
        <f>'ПРИЛОЖ  2'!Q43</f>
        <v>0</v>
      </c>
      <c r="N179" s="81">
        <v>0</v>
      </c>
      <c r="O179" s="81">
        <v>0</v>
      </c>
    </row>
    <row r="180" spans="1:15" s="57" customFormat="1" ht="25.7" customHeight="1" x14ac:dyDescent="0.25">
      <c r="A180" s="112"/>
      <c r="B180" s="115"/>
      <c r="C180" s="59" t="s">
        <v>13</v>
      </c>
      <c r="D180" s="81">
        <f t="shared" si="53"/>
        <v>0</v>
      </c>
      <c r="E180" s="81">
        <v>0</v>
      </c>
      <c r="F180" s="81">
        <v>0</v>
      </c>
      <c r="G180" s="81">
        <v>0</v>
      </c>
      <c r="H180" s="81">
        <v>0</v>
      </c>
      <c r="I180" s="81">
        <v>0</v>
      </c>
      <c r="J180" s="81">
        <v>0</v>
      </c>
      <c r="K180" s="81">
        <v>0</v>
      </c>
      <c r="L180" s="81">
        <v>0</v>
      </c>
      <c r="M180" s="81">
        <v>0</v>
      </c>
      <c r="N180" s="81">
        <v>0</v>
      </c>
      <c r="O180" s="81">
        <v>0</v>
      </c>
    </row>
    <row r="181" spans="1:15" x14ac:dyDescent="0.25">
      <c r="A181" s="111">
        <v>2</v>
      </c>
      <c r="B181" s="119" t="s">
        <v>26</v>
      </c>
      <c r="C181" s="15" t="s">
        <v>3</v>
      </c>
      <c r="D181" s="86">
        <f t="shared" ref="D181:D200" si="54">SUM(E181:O181)</f>
        <v>338217.42627000005</v>
      </c>
      <c r="E181" s="86">
        <f t="shared" ref="E181:J181" si="55">SUM(E182:E185)</f>
        <v>5019.2389999999996</v>
      </c>
      <c r="F181" s="86">
        <f>SUM(F182:F185)</f>
        <v>2702.857</v>
      </c>
      <c r="G181" s="86">
        <f t="shared" si="55"/>
        <v>2443.866</v>
      </c>
      <c r="H181" s="86">
        <f>SUM(H182:H185)</f>
        <v>3725.2459999999996</v>
      </c>
      <c r="I181" s="86">
        <f>SUM(I182:I185)</f>
        <v>72439.441999999995</v>
      </c>
      <c r="J181" s="86">
        <f t="shared" si="55"/>
        <v>41195.413</v>
      </c>
      <c r="K181" s="86">
        <f>SUM(K182:K185)</f>
        <v>39356.417999999998</v>
      </c>
      <c r="L181" s="86">
        <f>SUM(L182:L185)</f>
        <v>44215.224289999998</v>
      </c>
      <c r="M181" s="86">
        <f>SUM(M182:M185)</f>
        <v>49736.462979999997</v>
      </c>
      <c r="N181" s="86">
        <f>SUM(N182:N185)</f>
        <v>38691.629000000001</v>
      </c>
      <c r="O181" s="86">
        <f>SUM(O182:O185)</f>
        <v>38691.629000000001</v>
      </c>
    </row>
    <row r="182" spans="1:15" x14ac:dyDescent="0.25">
      <c r="A182" s="111"/>
      <c r="B182" s="119"/>
      <c r="C182" s="15" t="s">
        <v>10</v>
      </c>
      <c r="D182" s="86">
        <f t="shared" si="54"/>
        <v>0</v>
      </c>
      <c r="E182" s="86">
        <v>0</v>
      </c>
      <c r="F182" s="86">
        <v>0</v>
      </c>
      <c r="G182" s="86">
        <v>0</v>
      </c>
      <c r="H182" s="86">
        <v>0</v>
      </c>
      <c r="I182" s="86">
        <v>0</v>
      </c>
      <c r="J182" s="86">
        <v>0</v>
      </c>
      <c r="K182" s="86">
        <v>0</v>
      </c>
      <c r="L182" s="86">
        <v>0</v>
      </c>
      <c r="M182" s="86">
        <v>0</v>
      </c>
      <c r="N182" s="86">
        <v>0</v>
      </c>
      <c r="O182" s="86">
        <v>0</v>
      </c>
    </row>
    <row r="183" spans="1:15" x14ac:dyDescent="0.25">
      <c r="A183" s="111"/>
      <c r="B183" s="119"/>
      <c r="C183" s="15" t="s">
        <v>11</v>
      </c>
      <c r="D183" s="86">
        <f t="shared" si="54"/>
        <v>96775.752689999994</v>
      </c>
      <c r="E183" s="86">
        <f>SUM(E217)</f>
        <v>156.25</v>
      </c>
      <c r="F183" s="86">
        <f>SUM(F217)</f>
        <v>666.66700000000003</v>
      </c>
      <c r="G183" s="86">
        <f>SUM(G217)</f>
        <v>416.66699999999997</v>
      </c>
      <c r="H183" s="86">
        <f>SUM(H217)</f>
        <v>416.66699999999997</v>
      </c>
      <c r="I183" s="86">
        <f>SUM(I219+I234+I290+I295)</f>
        <v>59356.604999999996</v>
      </c>
      <c r="J183" s="86">
        <f t="shared" ref="J183:O183" si="56">J189+J194+J199+J204+J209+J214+J219+J224+J229+J234+J239+J244+J249+J254+J259+J295</f>
        <v>18986.715</v>
      </c>
      <c r="K183" s="86">
        <f t="shared" si="56"/>
        <v>4002.3119999999999</v>
      </c>
      <c r="L183" s="86">
        <f>L189+L194+L199+L204+L209+L214+L219+L224+L229+L234+L239+L244+L249+L254+L259+L295</f>
        <v>3239.2696900000001</v>
      </c>
      <c r="M183" s="86">
        <f t="shared" si="56"/>
        <v>3178.2</v>
      </c>
      <c r="N183" s="86">
        <f t="shared" si="56"/>
        <v>3178.2</v>
      </c>
      <c r="O183" s="86">
        <f t="shared" si="56"/>
        <v>3178.2</v>
      </c>
    </row>
    <row r="184" spans="1:15" x14ac:dyDescent="0.25">
      <c r="A184" s="111"/>
      <c r="B184" s="119"/>
      <c r="C184" s="15" t="s">
        <v>12</v>
      </c>
      <c r="D184" s="86">
        <f t="shared" si="54"/>
        <v>241441.67358</v>
      </c>
      <c r="E184" s="86">
        <f>SUM(E190+E195+E200+E210+E205+E215+E220+E225+E230+E235+E240+E245+E250+E255+E260+E265+E270+E275+E280)</f>
        <v>4862.9889999999996</v>
      </c>
      <c r="F184" s="86">
        <f>SUM(F190+F195+F200+F210+F205+F215+F220+F225+F230+F235+F240+F245+F250+F255+F260+F265+F270+F275)</f>
        <v>2036.19</v>
      </c>
      <c r="G184" s="86">
        <f>SUM(G190+G195+G200+G210+G205+G215+G220+G225+G230+G235+G240+G245+G250+G255+G260+G265+G270+G275)</f>
        <v>2027.1990000000001</v>
      </c>
      <c r="H184" s="86">
        <f>SUM(H190+H195+H200+H210+H205+H215+H220+H225+H230+H235+H240+H245+H250+H255+H260+H265+H270+H275)</f>
        <v>3308.5789999999997</v>
      </c>
      <c r="I184" s="86">
        <f>SUM(I190+I195+I200+I210+I205+I230+I235+I240+I250+I291+I215+I225)</f>
        <v>13082.837</v>
      </c>
      <c r="J184" s="86">
        <f>J190+J195+J200+J205+J210+J215+J220+J225+J230+J235+J240+J245+J250+J255+J260+J296+J265</f>
        <v>22208.698</v>
      </c>
      <c r="K184" s="86">
        <f>K190+K195+K200+K205+K210+K215+K220+K225+K230+K235+K240+K245+K250+K255+K260+K296+K270</f>
        <v>35354.106</v>
      </c>
      <c r="L184" s="86">
        <f>SUM(L190+L195+L200+L210+L205+L215+L220+L225+L230+L235+L240+L245+L250+L255+L260+L265+L270+L275)</f>
        <v>40975.954599999997</v>
      </c>
      <c r="M184" s="86">
        <f>SUM(M190+M195+M200+M210+M205+M215+M220+M225+M230+M235+M240+M245+M250+M255+M260+M265+M270+M275+M280+M285)</f>
        <v>46558.26298</v>
      </c>
      <c r="N184" s="86">
        <f t="shared" ref="N184:O184" si="57">SUM(N190+N195+N200+N210+N205+N215+N220+N225+N230+N235+N240+N245+N250+N255+N260+N265+N270+N275+N280+N285)</f>
        <v>35513.429000000004</v>
      </c>
      <c r="O184" s="86">
        <f t="shared" si="57"/>
        <v>35513.429000000004</v>
      </c>
    </row>
    <row r="185" spans="1:15" x14ac:dyDescent="0.25">
      <c r="A185" s="111"/>
      <c r="B185" s="119"/>
      <c r="C185" s="15" t="s">
        <v>13</v>
      </c>
      <c r="D185" s="86">
        <f t="shared" si="54"/>
        <v>0</v>
      </c>
      <c r="E185" s="86">
        <v>0</v>
      </c>
      <c r="F185" s="86">
        <v>0</v>
      </c>
      <c r="G185" s="86">
        <v>0</v>
      </c>
      <c r="H185" s="86">
        <v>0</v>
      </c>
      <c r="I185" s="86">
        <v>0</v>
      </c>
      <c r="J185" s="86">
        <f>J191+J196+J201+J206+J211+J216+J221+J226+J231+J236+J241+J246+J251+J256+J261+J297</f>
        <v>0</v>
      </c>
      <c r="K185" s="86">
        <v>0</v>
      </c>
      <c r="L185" s="86">
        <v>0</v>
      </c>
      <c r="M185" s="86">
        <v>0</v>
      </c>
      <c r="N185" s="86">
        <v>0</v>
      </c>
      <c r="O185" s="86">
        <v>0</v>
      </c>
    </row>
    <row r="186" spans="1:15" ht="39" x14ac:dyDescent="0.25">
      <c r="A186" s="16" t="s">
        <v>16</v>
      </c>
      <c r="B186" s="15" t="s">
        <v>158</v>
      </c>
      <c r="C186" s="15"/>
      <c r="D186" s="86">
        <f t="shared" si="54"/>
        <v>207924.84627000004</v>
      </c>
      <c r="E186" s="86">
        <f t="shared" ref="E186:O186" si="58">E187+E192+E197+E202+E207+E212+E217+E222+E227+E232+E237+E242+E247+E252+E257+E262+E267+E272+E277</f>
        <v>5019.2389999999996</v>
      </c>
      <c r="F186" s="86">
        <f t="shared" si="58"/>
        <v>2702.857</v>
      </c>
      <c r="G186" s="86">
        <f t="shared" si="58"/>
        <v>2443.866</v>
      </c>
      <c r="H186" s="86">
        <f t="shared" si="58"/>
        <v>3725.2459999999996</v>
      </c>
      <c r="I186" s="86">
        <f t="shared" si="58"/>
        <v>19367.861999999997</v>
      </c>
      <c r="J186" s="86">
        <f t="shared" si="58"/>
        <v>28495.412999999997</v>
      </c>
      <c r="K186" s="86">
        <f t="shared" si="58"/>
        <v>39356.418000000005</v>
      </c>
      <c r="L186" s="86">
        <f t="shared" si="58"/>
        <v>44215.224289999998</v>
      </c>
      <c r="M186" s="86">
        <f t="shared" si="58"/>
        <v>28229.46298</v>
      </c>
      <c r="N186" s="86">
        <f t="shared" si="58"/>
        <v>17184.629000000001</v>
      </c>
      <c r="O186" s="86">
        <f t="shared" si="58"/>
        <v>17184.629000000001</v>
      </c>
    </row>
    <row r="187" spans="1:15" s="57" customFormat="1" x14ac:dyDescent="0.25">
      <c r="A187" s="98" t="s">
        <v>39</v>
      </c>
      <c r="B187" s="99" t="s">
        <v>191</v>
      </c>
      <c r="C187" s="54" t="s">
        <v>3</v>
      </c>
      <c r="D187" s="80">
        <f t="shared" si="54"/>
        <v>11169.392039999999</v>
      </c>
      <c r="E187" s="80">
        <f t="shared" ref="E187:J187" si="59">SUM(E188:E191)</f>
        <v>1500</v>
      </c>
      <c r="F187" s="80">
        <f t="shared" si="59"/>
        <v>500</v>
      </c>
      <c r="G187" s="80">
        <f t="shared" si="59"/>
        <v>300</v>
      </c>
      <c r="H187" s="80">
        <f t="shared" si="59"/>
        <v>600</v>
      </c>
      <c r="I187" s="80">
        <f t="shared" si="59"/>
        <v>600</v>
      </c>
      <c r="J187" s="80">
        <f t="shared" si="59"/>
        <v>1055.4000000000001</v>
      </c>
      <c r="K187" s="80">
        <f>SUM(K188:K191)</f>
        <v>1553.7090000000001</v>
      </c>
      <c r="L187" s="80">
        <f>SUM(L188:L191)</f>
        <v>1860.28304</v>
      </c>
      <c r="M187" s="80">
        <f>SUM(M188:M191)</f>
        <v>1200</v>
      </c>
      <c r="N187" s="80">
        <f>SUM(N188:N191)</f>
        <v>1000</v>
      </c>
      <c r="O187" s="80">
        <f>SUM(O188:O191)</f>
        <v>1000</v>
      </c>
    </row>
    <row r="188" spans="1:15" s="57" customFormat="1" x14ac:dyDescent="0.25">
      <c r="A188" s="98"/>
      <c r="B188" s="99"/>
      <c r="C188" s="56" t="s">
        <v>10</v>
      </c>
      <c r="D188" s="81">
        <f t="shared" si="54"/>
        <v>0</v>
      </c>
      <c r="E188" s="81">
        <v>0</v>
      </c>
      <c r="F188" s="81">
        <v>0</v>
      </c>
      <c r="G188" s="81">
        <v>0</v>
      </c>
      <c r="H188" s="81">
        <v>0</v>
      </c>
      <c r="I188" s="81">
        <v>0</v>
      </c>
      <c r="J188" s="81">
        <v>0</v>
      </c>
      <c r="K188" s="81">
        <v>0</v>
      </c>
      <c r="L188" s="81">
        <v>0</v>
      </c>
      <c r="M188" s="81">
        <v>0</v>
      </c>
      <c r="N188" s="81">
        <v>0</v>
      </c>
      <c r="O188" s="81">
        <v>0</v>
      </c>
    </row>
    <row r="189" spans="1:15" s="57" customFormat="1" x14ac:dyDescent="0.25">
      <c r="A189" s="98"/>
      <c r="B189" s="99"/>
      <c r="C189" s="56" t="s">
        <v>11</v>
      </c>
      <c r="D189" s="81">
        <f t="shared" si="54"/>
        <v>0</v>
      </c>
      <c r="E189" s="81">
        <v>0</v>
      </c>
      <c r="F189" s="81">
        <v>0</v>
      </c>
      <c r="G189" s="81">
        <v>0</v>
      </c>
      <c r="H189" s="81">
        <v>0</v>
      </c>
      <c r="I189" s="81">
        <v>0</v>
      </c>
      <c r="J189" s="81">
        <v>0</v>
      </c>
      <c r="K189" s="81">
        <v>0</v>
      </c>
      <c r="L189" s="81">
        <v>0</v>
      </c>
      <c r="M189" s="81">
        <v>0</v>
      </c>
      <c r="N189" s="81">
        <v>0</v>
      </c>
      <c r="O189" s="81">
        <v>0</v>
      </c>
    </row>
    <row r="190" spans="1:15" s="57" customFormat="1" x14ac:dyDescent="0.25">
      <c r="A190" s="98"/>
      <c r="B190" s="99"/>
      <c r="C190" s="56" t="s">
        <v>12</v>
      </c>
      <c r="D190" s="81">
        <f t="shared" si="54"/>
        <v>11169.392039999999</v>
      </c>
      <c r="E190" s="81">
        <f>'ПРИЛОЖ  2'!I45</f>
        <v>1500</v>
      </c>
      <c r="F190" s="81">
        <f>'ПРИЛОЖ  2'!J45</f>
        <v>500</v>
      </c>
      <c r="G190" s="81">
        <f>'ПРИЛОЖ  2'!K45</f>
        <v>300</v>
      </c>
      <c r="H190" s="81">
        <f>'ПРИЛОЖ  2'!L45</f>
        <v>600</v>
      </c>
      <c r="I190" s="81">
        <f>'ПРИЛОЖ  2'!M45</f>
        <v>600</v>
      </c>
      <c r="J190" s="81">
        <f>'ПРИЛОЖ  2'!N45</f>
        <v>1055.4000000000001</v>
      </c>
      <c r="K190" s="81">
        <f>'ПРИЛОЖ  2'!O45</f>
        <v>1553.7090000000001</v>
      </c>
      <c r="L190" s="81">
        <f>'ПРИЛОЖ  2'!P45</f>
        <v>1860.28304</v>
      </c>
      <c r="M190" s="81">
        <f>'ПРИЛОЖ  2'!Q45</f>
        <v>1200</v>
      </c>
      <c r="N190" s="81">
        <f>'ПРИЛОЖ  2'!R45</f>
        <v>1000</v>
      </c>
      <c r="O190" s="81">
        <f>'ПРИЛОЖ  2'!S45</f>
        <v>1000</v>
      </c>
    </row>
    <row r="191" spans="1:15" s="57" customFormat="1" x14ac:dyDescent="0.25">
      <c r="A191" s="98"/>
      <c r="B191" s="99"/>
      <c r="C191" s="56" t="s">
        <v>13</v>
      </c>
      <c r="D191" s="81">
        <f t="shared" si="54"/>
        <v>0</v>
      </c>
      <c r="E191" s="81">
        <v>0</v>
      </c>
      <c r="F191" s="81">
        <v>0</v>
      </c>
      <c r="G191" s="81">
        <v>0</v>
      </c>
      <c r="H191" s="81">
        <v>0</v>
      </c>
      <c r="I191" s="81">
        <v>0</v>
      </c>
      <c r="J191" s="81">
        <v>0</v>
      </c>
      <c r="K191" s="81">
        <v>0</v>
      </c>
      <c r="L191" s="81">
        <v>0</v>
      </c>
      <c r="M191" s="81">
        <v>0</v>
      </c>
      <c r="N191" s="81">
        <v>0</v>
      </c>
      <c r="O191" s="81">
        <v>0</v>
      </c>
    </row>
    <row r="192" spans="1:15" s="57" customFormat="1" x14ac:dyDescent="0.25">
      <c r="A192" s="98" t="s">
        <v>73</v>
      </c>
      <c r="B192" s="99" t="s">
        <v>38</v>
      </c>
      <c r="C192" s="54" t="s">
        <v>3</v>
      </c>
      <c r="D192" s="80">
        <f t="shared" si="54"/>
        <v>39697.947</v>
      </c>
      <c r="E192" s="80">
        <f t="shared" ref="E192:J192" si="60">SUM(E193:E196)</f>
        <v>1494</v>
      </c>
      <c r="F192" s="80">
        <f t="shared" si="60"/>
        <v>297.54199999999997</v>
      </c>
      <c r="G192" s="80">
        <f t="shared" si="60"/>
        <v>747.57399999999996</v>
      </c>
      <c r="H192" s="80">
        <f t="shared" si="60"/>
        <v>1157</v>
      </c>
      <c r="I192" s="80">
        <f t="shared" si="60"/>
        <v>5469.8779999999997</v>
      </c>
      <c r="J192" s="80">
        <f t="shared" si="60"/>
        <v>8239.9879999999994</v>
      </c>
      <c r="K192" s="80">
        <f>SUM(K193:K196)</f>
        <v>12193.923000000001</v>
      </c>
      <c r="L192" s="80">
        <f>SUM(L193:L196)</f>
        <v>10098.041999999999</v>
      </c>
      <c r="M192" s="80">
        <f>SUM(M193:M196)</f>
        <v>0</v>
      </c>
      <c r="N192" s="80">
        <f>SUM(N193:N196)</f>
        <v>0</v>
      </c>
      <c r="O192" s="80">
        <f>SUM(O193:O196)</f>
        <v>0</v>
      </c>
    </row>
    <row r="193" spans="1:15" s="57" customFormat="1" x14ac:dyDescent="0.25">
      <c r="A193" s="98"/>
      <c r="B193" s="99"/>
      <c r="C193" s="56" t="s">
        <v>10</v>
      </c>
      <c r="D193" s="81">
        <f t="shared" si="54"/>
        <v>0</v>
      </c>
      <c r="E193" s="81">
        <v>0</v>
      </c>
      <c r="F193" s="81">
        <v>0</v>
      </c>
      <c r="G193" s="81">
        <v>0</v>
      </c>
      <c r="H193" s="81">
        <v>0</v>
      </c>
      <c r="I193" s="81">
        <v>0</v>
      </c>
      <c r="J193" s="81">
        <v>0</v>
      </c>
      <c r="K193" s="81">
        <v>0</v>
      </c>
      <c r="L193" s="81">
        <v>0</v>
      </c>
      <c r="M193" s="81">
        <v>0</v>
      </c>
      <c r="N193" s="81">
        <v>0</v>
      </c>
      <c r="O193" s="81">
        <v>0</v>
      </c>
    </row>
    <row r="194" spans="1:15" s="57" customFormat="1" x14ac:dyDescent="0.25">
      <c r="A194" s="98"/>
      <c r="B194" s="99"/>
      <c r="C194" s="56" t="s">
        <v>11</v>
      </c>
      <c r="D194" s="81">
        <f t="shared" si="54"/>
        <v>0</v>
      </c>
      <c r="E194" s="81">
        <v>0</v>
      </c>
      <c r="F194" s="81">
        <v>0</v>
      </c>
      <c r="G194" s="81">
        <v>0</v>
      </c>
      <c r="H194" s="81">
        <v>0</v>
      </c>
      <c r="I194" s="81">
        <v>0</v>
      </c>
      <c r="J194" s="81">
        <v>0</v>
      </c>
      <c r="K194" s="81">
        <v>0</v>
      </c>
      <c r="L194" s="81">
        <v>0</v>
      </c>
      <c r="M194" s="81">
        <v>0</v>
      </c>
      <c r="N194" s="81">
        <v>0</v>
      </c>
      <c r="O194" s="81">
        <v>0</v>
      </c>
    </row>
    <row r="195" spans="1:15" s="57" customFormat="1" x14ac:dyDescent="0.25">
      <c r="A195" s="98"/>
      <c r="B195" s="99"/>
      <c r="C195" s="56" t="s">
        <v>12</v>
      </c>
      <c r="D195" s="81">
        <f t="shared" si="54"/>
        <v>39697.947</v>
      </c>
      <c r="E195" s="81">
        <f>'ПРИЛОЖ  2'!I46</f>
        <v>1494</v>
      </c>
      <c r="F195" s="81">
        <v>297.54199999999997</v>
      </c>
      <c r="G195" s="81">
        <f>'ПРИЛОЖ  2'!K46</f>
        <v>747.57399999999996</v>
      </c>
      <c r="H195" s="81">
        <f>'ПРИЛОЖ  2'!L46</f>
        <v>1157</v>
      </c>
      <c r="I195" s="81">
        <f>'ПРИЛОЖ  2'!M46</f>
        <v>5469.8779999999997</v>
      </c>
      <c r="J195" s="81">
        <f>'ПРИЛОЖ  2'!N46</f>
        <v>8239.9879999999994</v>
      </c>
      <c r="K195" s="81">
        <f>'ПРИЛОЖ  2'!O46</f>
        <v>12193.923000000001</v>
      </c>
      <c r="L195" s="81">
        <f>'ПРИЛОЖ  2'!P46</f>
        <v>10098.041999999999</v>
      </c>
      <c r="M195" s="81">
        <f>'ПРИЛОЖ  2'!Q46</f>
        <v>0</v>
      </c>
      <c r="N195" s="81">
        <f>'ПРИЛОЖ  2'!R46</f>
        <v>0</v>
      </c>
      <c r="O195" s="81">
        <f>'ПРИЛОЖ  2'!S46</f>
        <v>0</v>
      </c>
    </row>
    <row r="196" spans="1:15" s="57" customFormat="1" x14ac:dyDescent="0.25">
      <c r="A196" s="98"/>
      <c r="B196" s="99"/>
      <c r="C196" s="56" t="s">
        <v>13</v>
      </c>
      <c r="D196" s="81">
        <f t="shared" si="54"/>
        <v>0</v>
      </c>
      <c r="E196" s="81">
        <v>0</v>
      </c>
      <c r="F196" s="81">
        <v>0</v>
      </c>
      <c r="G196" s="81">
        <v>0</v>
      </c>
      <c r="H196" s="81">
        <v>0</v>
      </c>
      <c r="I196" s="81">
        <v>0</v>
      </c>
      <c r="J196" s="81">
        <v>0</v>
      </c>
      <c r="K196" s="81">
        <v>0</v>
      </c>
      <c r="L196" s="81">
        <v>0</v>
      </c>
      <c r="M196" s="81">
        <v>0</v>
      </c>
      <c r="N196" s="81">
        <v>0</v>
      </c>
      <c r="O196" s="81">
        <v>0</v>
      </c>
    </row>
    <row r="197" spans="1:15" s="57" customFormat="1" x14ac:dyDescent="0.25">
      <c r="A197" s="98" t="s">
        <v>74</v>
      </c>
      <c r="B197" s="99" t="s">
        <v>160</v>
      </c>
      <c r="C197" s="54" t="s">
        <v>3</v>
      </c>
      <c r="D197" s="80">
        <f t="shared" si="54"/>
        <v>2500.2190000000001</v>
      </c>
      <c r="E197" s="80">
        <f t="shared" ref="E197:J197" si="61">SUM(E198:E201)</f>
        <v>115</v>
      </c>
      <c r="F197" s="80">
        <f t="shared" si="61"/>
        <v>200</v>
      </c>
      <c r="G197" s="80">
        <f t="shared" si="61"/>
        <v>150</v>
      </c>
      <c r="H197" s="80">
        <f t="shared" si="61"/>
        <v>185.83099999999999</v>
      </c>
      <c r="I197" s="80">
        <f t="shared" si="61"/>
        <v>196.631</v>
      </c>
      <c r="J197" s="80">
        <f t="shared" si="61"/>
        <v>225.05699999999999</v>
      </c>
      <c r="K197" s="80">
        <f>SUM(K198:K201)</f>
        <v>230.41300000000001</v>
      </c>
      <c r="L197" s="80">
        <f>SUM(L198:L201)</f>
        <v>278</v>
      </c>
      <c r="M197" s="80">
        <f>SUM(M198:M201)</f>
        <v>306.42899999999997</v>
      </c>
      <c r="N197" s="80">
        <f>SUM(N198:N201)</f>
        <v>306.42899999999997</v>
      </c>
      <c r="O197" s="80">
        <f>SUM(O198:O201)</f>
        <v>306.42899999999997</v>
      </c>
    </row>
    <row r="198" spans="1:15" s="57" customFormat="1" x14ac:dyDescent="0.25">
      <c r="A198" s="98"/>
      <c r="B198" s="99"/>
      <c r="C198" s="56" t="s">
        <v>10</v>
      </c>
      <c r="D198" s="81">
        <f t="shared" si="54"/>
        <v>0</v>
      </c>
      <c r="E198" s="81">
        <v>0</v>
      </c>
      <c r="F198" s="81">
        <v>0</v>
      </c>
      <c r="G198" s="81">
        <v>0</v>
      </c>
      <c r="H198" s="81">
        <v>0</v>
      </c>
      <c r="I198" s="81">
        <v>0</v>
      </c>
      <c r="J198" s="81">
        <v>0</v>
      </c>
      <c r="K198" s="81">
        <v>0</v>
      </c>
      <c r="L198" s="81">
        <v>0</v>
      </c>
      <c r="M198" s="81">
        <v>0</v>
      </c>
      <c r="N198" s="81">
        <v>0</v>
      </c>
      <c r="O198" s="81">
        <v>0</v>
      </c>
    </row>
    <row r="199" spans="1:15" s="57" customFormat="1" x14ac:dyDescent="0.25">
      <c r="A199" s="98"/>
      <c r="B199" s="99"/>
      <c r="C199" s="56" t="s">
        <v>11</v>
      </c>
      <c r="D199" s="81">
        <f t="shared" si="54"/>
        <v>0</v>
      </c>
      <c r="E199" s="81">
        <v>0</v>
      </c>
      <c r="F199" s="81">
        <v>0</v>
      </c>
      <c r="G199" s="81">
        <v>0</v>
      </c>
      <c r="H199" s="81">
        <v>0</v>
      </c>
      <c r="I199" s="81">
        <v>0</v>
      </c>
      <c r="J199" s="81">
        <v>0</v>
      </c>
      <c r="K199" s="81">
        <v>0</v>
      </c>
      <c r="L199" s="81">
        <v>0</v>
      </c>
      <c r="M199" s="81">
        <v>0</v>
      </c>
      <c r="N199" s="81">
        <v>0</v>
      </c>
      <c r="O199" s="81">
        <v>0</v>
      </c>
    </row>
    <row r="200" spans="1:15" s="57" customFormat="1" x14ac:dyDescent="0.25">
      <c r="A200" s="98"/>
      <c r="B200" s="99"/>
      <c r="C200" s="56" t="s">
        <v>12</v>
      </c>
      <c r="D200" s="81">
        <f t="shared" si="54"/>
        <v>2500.2190000000001</v>
      </c>
      <c r="E200" s="81">
        <f>'ПРИЛОЖ  2'!I47</f>
        <v>115</v>
      </c>
      <c r="F200" s="81">
        <f>'ПРИЛОЖ  2'!J47</f>
        <v>200</v>
      </c>
      <c r="G200" s="81">
        <f>'ПРИЛОЖ  2'!K47</f>
        <v>150</v>
      </c>
      <c r="H200" s="81">
        <f>'ПРИЛОЖ  2'!L47</f>
        <v>185.83099999999999</v>
      </c>
      <c r="I200" s="81">
        <f>'ПРИЛОЖ  2'!M47</f>
        <v>196.631</v>
      </c>
      <c r="J200" s="81">
        <f>'ПРИЛОЖ  2'!N47</f>
        <v>225.05699999999999</v>
      </c>
      <c r="K200" s="81">
        <f>'ПРИЛОЖ  2'!O47</f>
        <v>230.41300000000001</v>
      </c>
      <c r="L200" s="81">
        <f>'ПРИЛОЖ  2'!P47</f>
        <v>278</v>
      </c>
      <c r="M200" s="81">
        <f>'ПРИЛОЖ  2'!Q47</f>
        <v>306.42899999999997</v>
      </c>
      <c r="N200" s="81">
        <f>'ПРИЛОЖ  2'!R47</f>
        <v>306.42899999999997</v>
      </c>
      <c r="O200" s="81">
        <f>'ПРИЛОЖ  2'!S47</f>
        <v>306.42899999999997</v>
      </c>
    </row>
    <row r="201" spans="1:15" s="57" customFormat="1" x14ac:dyDescent="0.25">
      <c r="A201" s="98"/>
      <c r="B201" s="99"/>
      <c r="C201" s="56" t="s">
        <v>13</v>
      </c>
      <c r="D201" s="81">
        <f t="shared" ref="D201:D231" si="62">SUM(E201:O201)</f>
        <v>0</v>
      </c>
      <c r="E201" s="81">
        <v>0</v>
      </c>
      <c r="F201" s="81">
        <v>0</v>
      </c>
      <c r="G201" s="81">
        <v>0</v>
      </c>
      <c r="H201" s="81">
        <v>0</v>
      </c>
      <c r="I201" s="81">
        <v>0</v>
      </c>
      <c r="J201" s="81">
        <v>0</v>
      </c>
      <c r="K201" s="81">
        <v>0</v>
      </c>
      <c r="L201" s="81">
        <v>0</v>
      </c>
      <c r="M201" s="81">
        <v>0</v>
      </c>
      <c r="N201" s="81">
        <v>0</v>
      </c>
      <c r="O201" s="81">
        <v>0</v>
      </c>
    </row>
    <row r="202" spans="1:15" s="57" customFormat="1" x14ac:dyDescent="0.25">
      <c r="A202" s="96" t="s">
        <v>75</v>
      </c>
      <c r="B202" s="97" t="s">
        <v>61</v>
      </c>
      <c r="C202" s="54" t="s">
        <v>3</v>
      </c>
      <c r="D202" s="80">
        <f t="shared" si="62"/>
        <v>29.625</v>
      </c>
      <c r="E202" s="80">
        <f t="shared" ref="E202:J202" si="63">SUM(E203:E206)</f>
        <v>0</v>
      </c>
      <c r="F202" s="80">
        <f t="shared" si="63"/>
        <v>0</v>
      </c>
      <c r="G202" s="80">
        <f t="shared" si="63"/>
        <v>29.625</v>
      </c>
      <c r="H202" s="80">
        <f t="shared" si="63"/>
        <v>0</v>
      </c>
      <c r="I202" s="80">
        <f t="shared" si="63"/>
        <v>0</v>
      </c>
      <c r="J202" s="80">
        <f t="shared" si="63"/>
        <v>0</v>
      </c>
      <c r="K202" s="80">
        <f>SUM(K203:K206)</f>
        <v>0</v>
      </c>
      <c r="L202" s="80">
        <f>SUM(L203:L206)</f>
        <v>0</v>
      </c>
      <c r="M202" s="80">
        <f>SUM(M203:M206)</f>
        <v>0</v>
      </c>
      <c r="N202" s="80">
        <f>SUM(N203:N206)</f>
        <v>0</v>
      </c>
      <c r="O202" s="80">
        <f>SUM(O203:O206)</f>
        <v>0</v>
      </c>
    </row>
    <row r="203" spans="1:15" x14ac:dyDescent="0.25">
      <c r="A203" s="96"/>
      <c r="B203" s="97"/>
      <c r="C203" s="14" t="s">
        <v>10</v>
      </c>
      <c r="D203" s="82">
        <f t="shared" si="62"/>
        <v>0</v>
      </c>
      <c r="E203" s="82">
        <v>0</v>
      </c>
      <c r="F203" s="83">
        <v>0</v>
      </c>
      <c r="G203" s="83">
        <v>0</v>
      </c>
      <c r="H203" s="83">
        <v>0</v>
      </c>
      <c r="I203" s="82">
        <v>0</v>
      </c>
      <c r="J203" s="83">
        <v>0</v>
      </c>
      <c r="K203" s="82">
        <v>0</v>
      </c>
      <c r="L203" s="83">
        <v>0</v>
      </c>
      <c r="M203" s="82">
        <v>0</v>
      </c>
      <c r="N203" s="82">
        <v>0</v>
      </c>
      <c r="O203" s="82">
        <v>0</v>
      </c>
    </row>
    <row r="204" spans="1:15" x14ac:dyDescent="0.25">
      <c r="A204" s="96"/>
      <c r="B204" s="97"/>
      <c r="C204" s="14" t="s">
        <v>11</v>
      </c>
      <c r="D204" s="82">
        <f t="shared" si="62"/>
        <v>0</v>
      </c>
      <c r="E204" s="82">
        <v>0</v>
      </c>
      <c r="F204" s="83">
        <v>0</v>
      </c>
      <c r="G204" s="83">
        <v>0</v>
      </c>
      <c r="H204" s="83">
        <v>0</v>
      </c>
      <c r="I204" s="82">
        <v>0</v>
      </c>
      <c r="J204" s="83">
        <v>0</v>
      </c>
      <c r="K204" s="82">
        <v>0</v>
      </c>
      <c r="L204" s="83">
        <v>0</v>
      </c>
      <c r="M204" s="82">
        <v>0</v>
      </c>
      <c r="N204" s="82">
        <v>0</v>
      </c>
      <c r="O204" s="82">
        <v>0</v>
      </c>
    </row>
    <row r="205" spans="1:15" x14ac:dyDescent="0.25">
      <c r="A205" s="96"/>
      <c r="B205" s="97"/>
      <c r="C205" s="14" t="s">
        <v>12</v>
      </c>
      <c r="D205" s="82">
        <f>SUM(E205:O205)</f>
        <v>29.625</v>
      </c>
      <c r="E205" s="82">
        <v>0</v>
      </c>
      <c r="F205" s="83">
        <v>0</v>
      </c>
      <c r="G205" s="83">
        <f>'ПРИЛОЖ  2'!K48</f>
        <v>29.625</v>
      </c>
      <c r="H205" s="83">
        <v>0</v>
      </c>
      <c r="I205" s="82">
        <v>0</v>
      </c>
      <c r="J205" s="83">
        <v>0</v>
      </c>
      <c r="K205" s="82">
        <v>0</v>
      </c>
      <c r="L205" s="83">
        <v>0</v>
      </c>
      <c r="M205" s="82">
        <v>0</v>
      </c>
      <c r="N205" s="82">
        <v>0</v>
      </c>
      <c r="O205" s="82">
        <v>0</v>
      </c>
    </row>
    <row r="206" spans="1:15" x14ac:dyDescent="0.25">
      <c r="A206" s="96"/>
      <c r="B206" s="97"/>
      <c r="C206" s="3" t="s">
        <v>13</v>
      </c>
      <c r="D206" s="82">
        <f t="shared" si="62"/>
        <v>0</v>
      </c>
      <c r="E206" s="82">
        <v>0</v>
      </c>
      <c r="F206" s="83">
        <v>0</v>
      </c>
      <c r="G206" s="83">
        <v>0</v>
      </c>
      <c r="H206" s="83">
        <v>0</v>
      </c>
      <c r="I206" s="82">
        <v>0</v>
      </c>
      <c r="J206" s="83">
        <v>0</v>
      </c>
      <c r="K206" s="82">
        <v>0</v>
      </c>
      <c r="L206" s="83">
        <v>0</v>
      </c>
      <c r="M206" s="82">
        <v>0</v>
      </c>
      <c r="N206" s="82">
        <v>0</v>
      </c>
      <c r="O206" s="82">
        <v>0</v>
      </c>
    </row>
    <row r="207" spans="1:15" x14ac:dyDescent="0.25">
      <c r="A207" s="96" t="s">
        <v>76</v>
      </c>
      <c r="B207" s="97" t="s">
        <v>103</v>
      </c>
      <c r="C207" s="5" t="s">
        <v>3</v>
      </c>
      <c r="D207" s="84">
        <f t="shared" si="62"/>
        <v>1913.989</v>
      </c>
      <c r="E207" s="84">
        <f t="shared" ref="E207:J207" si="64">SUM(E208:E211)</f>
        <v>1753.989</v>
      </c>
      <c r="F207" s="85">
        <f t="shared" si="64"/>
        <v>0</v>
      </c>
      <c r="G207" s="85">
        <f t="shared" si="64"/>
        <v>0</v>
      </c>
      <c r="H207" s="85">
        <f t="shared" si="64"/>
        <v>160</v>
      </c>
      <c r="I207" s="84">
        <f t="shared" si="64"/>
        <v>0</v>
      </c>
      <c r="J207" s="85">
        <f t="shared" si="64"/>
        <v>0</v>
      </c>
      <c r="K207" s="84">
        <f>SUM(K208:K211)</f>
        <v>0</v>
      </c>
      <c r="L207" s="85">
        <f>SUM(L208:L211)</f>
        <v>0</v>
      </c>
      <c r="M207" s="84">
        <f>SUM(M208:M211)</f>
        <v>0</v>
      </c>
      <c r="N207" s="84">
        <f>SUM(N208:N211)</f>
        <v>0</v>
      </c>
      <c r="O207" s="84">
        <f>SUM(O208:O211)</f>
        <v>0</v>
      </c>
    </row>
    <row r="208" spans="1:15" x14ac:dyDescent="0.25">
      <c r="A208" s="96"/>
      <c r="B208" s="97"/>
      <c r="C208" s="14" t="s">
        <v>10</v>
      </c>
      <c r="D208" s="82">
        <f t="shared" si="62"/>
        <v>0</v>
      </c>
      <c r="E208" s="82">
        <v>0</v>
      </c>
      <c r="F208" s="83">
        <v>0</v>
      </c>
      <c r="G208" s="83">
        <v>0</v>
      </c>
      <c r="H208" s="83">
        <v>0</v>
      </c>
      <c r="I208" s="82">
        <v>0</v>
      </c>
      <c r="J208" s="83">
        <v>0</v>
      </c>
      <c r="K208" s="82">
        <v>0</v>
      </c>
      <c r="L208" s="83">
        <v>0</v>
      </c>
      <c r="M208" s="82">
        <v>0</v>
      </c>
      <c r="N208" s="82">
        <v>0</v>
      </c>
      <c r="O208" s="82">
        <v>0</v>
      </c>
    </row>
    <row r="209" spans="1:15" x14ac:dyDescent="0.25">
      <c r="A209" s="96"/>
      <c r="B209" s="97"/>
      <c r="C209" s="14" t="s">
        <v>11</v>
      </c>
      <c r="D209" s="82">
        <f t="shared" si="62"/>
        <v>0</v>
      </c>
      <c r="E209" s="82">
        <v>0</v>
      </c>
      <c r="F209" s="83">
        <v>0</v>
      </c>
      <c r="G209" s="83">
        <v>0</v>
      </c>
      <c r="H209" s="83">
        <v>0</v>
      </c>
      <c r="I209" s="82">
        <v>0</v>
      </c>
      <c r="J209" s="83">
        <v>0</v>
      </c>
      <c r="K209" s="82">
        <v>0</v>
      </c>
      <c r="L209" s="83">
        <v>0</v>
      </c>
      <c r="M209" s="82">
        <v>0</v>
      </c>
      <c r="N209" s="82">
        <v>0</v>
      </c>
      <c r="O209" s="82">
        <v>0</v>
      </c>
    </row>
    <row r="210" spans="1:15" x14ac:dyDescent="0.25">
      <c r="A210" s="96"/>
      <c r="B210" s="97"/>
      <c r="C210" s="14" t="s">
        <v>12</v>
      </c>
      <c r="D210" s="82">
        <f>SUM(E210:O210)</f>
        <v>1913.989</v>
      </c>
      <c r="E210" s="82">
        <f>'ПРИЛОЖ  2'!I49</f>
        <v>1753.989</v>
      </c>
      <c r="F210" s="83">
        <v>0</v>
      </c>
      <c r="G210" s="83">
        <v>0</v>
      </c>
      <c r="H210" s="83">
        <f>'ПРИЛОЖ  2'!L49</f>
        <v>160</v>
      </c>
      <c r="I210" s="82">
        <v>0</v>
      </c>
      <c r="J210" s="83">
        <v>0</v>
      </c>
      <c r="K210" s="82">
        <v>0</v>
      </c>
      <c r="L210" s="83">
        <v>0</v>
      </c>
      <c r="M210" s="82">
        <v>0</v>
      </c>
      <c r="N210" s="82">
        <v>0</v>
      </c>
      <c r="O210" s="82">
        <v>0</v>
      </c>
    </row>
    <row r="211" spans="1:15" x14ac:dyDescent="0.25">
      <c r="A211" s="96"/>
      <c r="B211" s="97"/>
      <c r="C211" s="3" t="s">
        <v>13</v>
      </c>
      <c r="D211" s="82">
        <f t="shared" si="62"/>
        <v>0</v>
      </c>
      <c r="E211" s="82">
        <v>0</v>
      </c>
      <c r="F211" s="83">
        <v>0</v>
      </c>
      <c r="G211" s="83">
        <v>0</v>
      </c>
      <c r="H211" s="83">
        <v>0</v>
      </c>
      <c r="I211" s="82">
        <v>0</v>
      </c>
      <c r="J211" s="83">
        <v>0</v>
      </c>
      <c r="K211" s="82">
        <v>0</v>
      </c>
      <c r="L211" s="83">
        <v>0</v>
      </c>
      <c r="M211" s="82">
        <v>0</v>
      </c>
      <c r="N211" s="82">
        <v>0</v>
      </c>
      <c r="O211" s="82">
        <v>0</v>
      </c>
    </row>
    <row r="212" spans="1:15" s="57" customFormat="1" x14ac:dyDescent="0.25">
      <c r="A212" s="94" t="s">
        <v>77</v>
      </c>
      <c r="B212" s="95" t="s">
        <v>161</v>
      </c>
      <c r="C212" s="54" t="s">
        <v>3</v>
      </c>
      <c r="D212" s="80">
        <f t="shared" si="62"/>
        <v>49692.68591</v>
      </c>
      <c r="E212" s="80">
        <f t="shared" ref="E212:J212" si="65">SUM(E213:E216)</f>
        <v>0</v>
      </c>
      <c r="F212" s="80">
        <f t="shared" si="65"/>
        <v>489.9</v>
      </c>
      <c r="G212" s="80">
        <f t="shared" si="65"/>
        <v>700</v>
      </c>
      <c r="H212" s="80">
        <f t="shared" si="65"/>
        <v>810.798</v>
      </c>
      <c r="I212" s="80">
        <f t="shared" si="65"/>
        <v>2200</v>
      </c>
      <c r="J212" s="80">
        <f t="shared" si="65"/>
        <v>2984.1489999999999</v>
      </c>
      <c r="K212" s="80">
        <f>SUM(K213:K216)</f>
        <v>9417.2360000000008</v>
      </c>
      <c r="L212" s="80">
        <f>SUM(L213:L216)</f>
        <v>9090.6029099999996</v>
      </c>
      <c r="M212" s="80">
        <f>SUM(M213:M216)</f>
        <v>8000</v>
      </c>
      <c r="N212" s="80">
        <f>SUM(N213:N216)</f>
        <v>8000</v>
      </c>
      <c r="O212" s="80">
        <f>SUM(O213:O216)</f>
        <v>8000</v>
      </c>
    </row>
    <row r="213" spans="1:15" s="57" customFormat="1" x14ac:dyDescent="0.25">
      <c r="A213" s="94"/>
      <c r="B213" s="95"/>
      <c r="C213" s="60" t="s">
        <v>10</v>
      </c>
      <c r="D213" s="81">
        <f t="shared" si="62"/>
        <v>0</v>
      </c>
      <c r="E213" s="81">
        <v>0</v>
      </c>
      <c r="F213" s="81">
        <v>0</v>
      </c>
      <c r="G213" s="81">
        <v>0</v>
      </c>
      <c r="H213" s="81">
        <v>0</v>
      </c>
      <c r="I213" s="81">
        <v>0</v>
      </c>
      <c r="J213" s="81">
        <v>0</v>
      </c>
      <c r="K213" s="81">
        <v>0</v>
      </c>
      <c r="L213" s="81">
        <v>0</v>
      </c>
      <c r="M213" s="81">
        <v>0</v>
      </c>
      <c r="N213" s="81">
        <v>0</v>
      </c>
      <c r="O213" s="81">
        <v>0</v>
      </c>
    </row>
    <row r="214" spans="1:15" s="57" customFormat="1" x14ac:dyDescent="0.25">
      <c r="A214" s="94"/>
      <c r="B214" s="95"/>
      <c r="C214" s="60" t="s">
        <v>11</v>
      </c>
      <c r="D214" s="81">
        <f t="shared" si="62"/>
        <v>0</v>
      </c>
      <c r="E214" s="81">
        <v>0</v>
      </c>
      <c r="F214" s="81">
        <v>0</v>
      </c>
      <c r="G214" s="81">
        <v>0</v>
      </c>
      <c r="H214" s="81">
        <v>0</v>
      </c>
      <c r="I214" s="81">
        <v>0</v>
      </c>
      <c r="J214" s="81">
        <v>0</v>
      </c>
      <c r="K214" s="81">
        <v>0</v>
      </c>
      <c r="L214" s="81">
        <v>0</v>
      </c>
      <c r="M214" s="81">
        <v>0</v>
      </c>
      <c r="N214" s="81">
        <v>0</v>
      </c>
      <c r="O214" s="81">
        <v>0</v>
      </c>
    </row>
    <row r="215" spans="1:15" s="57" customFormat="1" x14ac:dyDescent="0.25">
      <c r="A215" s="94"/>
      <c r="B215" s="95"/>
      <c r="C215" s="60" t="s">
        <v>12</v>
      </c>
      <c r="D215" s="81">
        <f>SUM(E215:O215)</f>
        <v>49692.68591</v>
      </c>
      <c r="E215" s="81">
        <v>0</v>
      </c>
      <c r="F215" s="81">
        <f>'ПРИЛОЖ  2'!J50</f>
        <v>489.9</v>
      </c>
      <c r="G215" s="81">
        <f>'ПРИЛОЖ  2'!K50</f>
        <v>700</v>
      </c>
      <c r="H215" s="81">
        <f>'ПРИЛОЖ  2'!L50</f>
        <v>810.798</v>
      </c>
      <c r="I215" s="81">
        <f>'ПРИЛОЖ  2'!M50</f>
        <v>2200</v>
      </c>
      <c r="J215" s="81">
        <f>'ПРИЛОЖ  2'!N50</f>
        <v>2984.1489999999999</v>
      </c>
      <c r="K215" s="81">
        <f>'ПРИЛОЖ  2'!O50</f>
        <v>9417.2360000000008</v>
      </c>
      <c r="L215" s="81">
        <f>'ПРИЛОЖ  2'!P50</f>
        <v>9090.6029099999996</v>
      </c>
      <c r="M215" s="81">
        <f>'ПРИЛОЖ  2'!Q50</f>
        <v>8000</v>
      </c>
      <c r="N215" s="81">
        <f>'ПРИЛОЖ  2'!R50</f>
        <v>8000</v>
      </c>
      <c r="O215" s="81">
        <f>'ПРИЛОЖ  2'!S50</f>
        <v>8000</v>
      </c>
    </row>
    <row r="216" spans="1:15" s="57" customFormat="1" x14ac:dyDescent="0.25">
      <c r="A216" s="94"/>
      <c r="B216" s="95"/>
      <c r="C216" s="61" t="s">
        <v>13</v>
      </c>
      <c r="D216" s="81">
        <f t="shared" si="62"/>
        <v>0</v>
      </c>
      <c r="E216" s="81">
        <v>0</v>
      </c>
      <c r="F216" s="81">
        <v>0</v>
      </c>
      <c r="G216" s="81">
        <v>0</v>
      </c>
      <c r="H216" s="81">
        <v>0</v>
      </c>
      <c r="I216" s="81">
        <v>0</v>
      </c>
      <c r="J216" s="81">
        <v>0</v>
      </c>
      <c r="K216" s="81">
        <v>0</v>
      </c>
      <c r="L216" s="81">
        <v>0</v>
      </c>
      <c r="M216" s="81">
        <v>0</v>
      </c>
      <c r="N216" s="81">
        <v>0</v>
      </c>
      <c r="O216" s="81">
        <v>0</v>
      </c>
    </row>
    <row r="217" spans="1:15" s="57" customFormat="1" x14ac:dyDescent="0.25">
      <c r="A217" s="98" t="s">
        <v>145</v>
      </c>
      <c r="B217" s="99" t="s">
        <v>225</v>
      </c>
      <c r="C217" s="54" t="s">
        <v>3</v>
      </c>
      <c r="D217" s="80">
        <f t="shared" si="62"/>
        <v>17002.30269</v>
      </c>
      <c r="E217" s="80">
        <f t="shared" ref="E217:J217" si="66">SUM(E218:E221)</f>
        <v>156.25</v>
      </c>
      <c r="F217" s="80">
        <f t="shared" si="66"/>
        <v>666.66700000000003</v>
      </c>
      <c r="G217" s="80">
        <f t="shared" si="66"/>
        <v>416.66699999999997</v>
      </c>
      <c r="H217" s="80">
        <f t="shared" si="66"/>
        <v>416.66699999999997</v>
      </c>
      <c r="I217" s="80">
        <f t="shared" si="66"/>
        <v>424.10700000000003</v>
      </c>
      <c r="J217" s="80">
        <f t="shared" si="66"/>
        <v>645.11800000000005</v>
      </c>
      <c r="K217" s="80">
        <f>SUM(K218:K221)</f>
        <v>1502.9570000000001</v>
      </c>
      <c r="L217" s="80">
        <f>SUM(L218:L221)</f>
        <v>3239.2696900000001</v>
      </c>
      <c r="M217" s="80">
        <f>SUM(M218:M221)</f>
        <v>3178.2</v>
      </c>
      <c r="N217" s="80">
        <f>SUM(N218:N221)</f>
        <v>3178.2</v>
      </c>
      <c r="O217" s="80">
        <f>SUM(O218:O221)</f>
        <v>3178.2</v>
      </c>
    </row>
    <row r="218" spans="1:15" s="57" customFormat="1" x14ac:dyDescent="0.25">
      <c r="A218" s="98"/>
      <c r="B218" s="99"/>
      <c r="C218" s="56" t="s">
        <v>10</v>
      </c>
      <c r="D218" s="81">
        <f t="shared" si="62"/>
        <v>0</v>
      </c>
      <c r="E218" s="81">
        <v>0</v>
      </c>
      <c r="F218" s="81">
        <v>0</v>
      </c>
      <c r="G218" s="81">
        <v>0</v>
      </c>
      <c r="H218" s="81">
        <v>0</v>
      </c>
      <c r="I218" s="81">
        <v>0</v>
      </c>
      <c r="J218" s="81">
        <v>0</v>
      </c>
      <c r="K218" s="81">
        <v>0</v>
      </c>
      <c r="L218" s="81">
        <v>0</v>
      </c>
      <c r="M218" s="81">
        <v>0</v>
      </c>
      <c r="N218" s="81">
        <v>0</v>
      </c>
      <c r="O218" s="81">
        <v>0</v>
      </c>
    </row>
    <row r="219" spans="1:15" s="57" customFormat="1" x14ac:dyDescent="0.25">
      <c r="A219" s="98"/>
      <c r="B219" s="99"/>
      <c r="C219" s="56" t="s">
        <v>11</v>
      </c>
      <c r="D219" s="81">
        <f>SUM(E219:O219)</f>
        <v>17002.30269</v>
      </c>
      <c r="E219" s="81">
        <v>156.25</v>
      </c>
      <c r="F219" s="81">
        <v>666.66700000000003</v>
      </c>
      <c r="G219" s="81">
        <v>416.66699999999997</v>
      </c>
      <c r="H219" s="81">
        <v>416.66699999999997</v>
      </c>
      <c r="I219" s="81">
        <v>424.10700000000003</v>
      </c>
      <c r="J219" s="81">
        <v>645.11800000000005</v>
      </c>
      <c r="K219" s="81">
        <v>1502.9570000000001</v>
      </c>
      <c r="L219" s="81">
        <v>3239.2696900000001</v>
      </c>
      <c r="M219" s="81">
        <v>3178.2</v>
      </c>
      <c r="N219" s="81">
        <v>3178.2</v>
      </c>
      <c r="O219" s="81">
        <v>3178.2</v>
      </c>
    </row>
    <row r="220" spans="1:15" s="57" customFormat="1" x14ac:dyDescent="0.25">
      <c r="A220" s="98"/>
      <c r="B220" s="99"/>
      <c r="C220" s="56" t="s">
        <v>12</v>
      </c>
      <c r="D220" s="81">
        <f t="shared" si="62"/>
        <v>0</v>
      </c>
      <c r="E220" s="81">
        <f>'ПРИЛОЖ  2'!I73</f>
        <v>0</v>
      </c>
      <c r="F220" s="81">
        <v>0</v>
      </c>
      <c r="G220" s="81">
        <v>0</v>
      </c>
      <c r="H220" s="81">
        <f>'ПРИЛОЖ  2'!L80</f>
        <v>0</v>
      </c>
      <c r="I220" s="81">
        <f>'ПРИЛОЖ  2'!M80</f>
        <v>0</v>
      </c>
      <c r="J220" s="81">
        <f>'ПРИЛОЖ  2'!N80</f>
        <v>0</v>
      </c>
      <c r="K220" s="81">
        <f>'ПРИЛОЖ  2'!O80</f>
        <v>0</v>
      </c>
      <c r="L220" s="81">
        <f>'ПРИЛОЖ  2'!P80</f>
        <v>0</v>
      </c>
      <c r="M220" s="81">
        <f>'ПРИЛОЖ  2'!Q80</f>
        <v>0</v>
      </c>
      <c r="N220" s="81">
        <f>'ПРИЛОЖ  2'!R80</f>
        <v>0</v>
      </c>
      <c r="O220" s="81">
        <f>'ПРИЛОЖ  2'!S80</f>
        <v>0</v>
      </c>
    </row>
    <row r="221" spans="1:15" s="57" customFormat="1" x14ac:dyDescent="0.25">
      <c r="A221" s="98"/>
      <c r="B221" s="99"/>
      <c r="C221" s="62" t="s">
        <v>13</v>
      </c>
      <c r="D221" s="81">
        <f t="shared" si="62"/>
        <v>0</v>
      </c>
      <c r="E221" s="81">
        <v>0</v>
      </c>
      <c r="F221" s="81">
        <v>0</v>
      </c>
      <c r="G221" s="81">
        <v>0</v>
      </c>
      <c r="H221" s="81">
        <v>0</v>
      </c>
      <c r="I221" s="81">
        <v>0</v>
      </c>
      <c r="J221" s="81">
        <v>0</v>
      </c>
      <c r="K221" s="81">
        <v>0</v>
      </c>
      <c r="L221" s="81">
        <v>0</v>
      </c>
      <c r="M221" s="81">
        <v>0</v>
      </c>
      <c r="N221" s="81">
        <v>0</v>
      </c>
      <c r="O221" s="81">
        <v>0</v>
      </c>
    </row>
    <row r="222" spans="1:15" x14ac:dyDescent="0.25">
      <c r="A222" s="96" t="s">
        <v>78</v>
      </c>
      <c r="B222" s="97" t="s">
        <v>192</v>
      </c>
      <c r="C222" s="5" t="s">
        <v>3</v>
      </c>
      <c r="D222" s="84">
        <f t="shared" si="62"/>
        <v>653.99900000000002</v>
      </c>
      <c r="E222" s="84">
        <f t="shared" ref="E222:J222" si="67">SUM(E223:E226)</f>
        <v>0</v>
      </c>
      <c r="F222" s="85">
        <f t="shared" si="67"/>
        <v>353.99900000000002</v>
      </c>
      <c r="G222" s="85">
        <f t="shared" si="67"/>
        <v>0</v>
      </c>
      <c r="H222" s="85">
        <f t="shared" si="67"/>
        <v>300</v>
      </c>
      <c r="I222" s="84">
        <f t="shared" si="67"/>
        <v>0</v>
      </c>
      <c r="J222" s="85">
        <f t="shared" si="67"/>
        <v>0</v>
      </c>
      <c r="K222" s="84">
        <f>SUM(K223:K226)</f>
        <v>0</v>
      </c>
      <c r="L222" s="85">
        <f>SUM(L223:L226)</f>
        <v>0</v>
      </c>
      <c r="M222" s="84">
        <f>SUM(M223:M226)</f>
        <v>0</v>
      </c>
      <c r="N222" s="84">
        <f>SUM(N223:N226)</f>
        <v>0</v>
      </c>
      <c r="O222" s="84">
        <f>SUM(O223:O226)</f>
        <v>0</v>
      </c>
    </row>
    <row r="223" spans="1:15" x14ac:dyDescent="0.25">
      <c r="A223" s="96"/>
      <c r="B223" s="97"/>
      <c r="C223" s="14" t="s">
        <v>10</v>
      </c>
      <c r="D223" s="82">
        <f t="shared" si="62"/>
        <v>0</v>
      </c>
      <c r="E223" s="82">
        <v>0</v>
      </c>
      <c r="F223" s="83">
        <v>0</v>
      </c>
      <c r="G223" s="83">
        <v>0</v>
      </c>
      <c r="H223" s="83">
        <v>0</v>
      </c>
      <c r="I223" s="82">
        <v>0</v>
      </c>
      <c r="J223" s="83">
        <v>0</v>
      </c>
      <c r="K223" s="82">
        <v>0</v>
      </c>
      <c r="L223" s="83">
        <v>0</v>
      </c>
      <c r="M223" s="82">
        <v>0</v>
      </c>
      <c r="N223" s="82">
        <v>0</v>
      </c>
      <c r="O223" s="82">
        <v>0</v>
      </c>
    </row>
    <row r="224" spans="1:15" x14ac:dyDescent="0.25">
      <c r="A224" s="96"/>
      <c r="B224" s="97"/>
      <c r="C224" s="14" t="s">
        <v>11</v>
      </c>
      <c r="D224" s="82">
        <f t="shared" si="62"/>
        <v>0</v>
      </c>
      <c r="E224" s="82">
        <v>0</v>
      </c>
      <c r="F224" s="83">
        <f>'ПРИЛОЖ  2'!J68</f>
        <v>0</v>
      </c>
      <c r="G224" s="83">
        <v>0</v>
      </c>
      <c r="H224" s="83">
        <v>0</v>
      </c>
      <c r="I224" s="82">
        <v>0</v>
      </c>
      <c r="J224" s="83">
        <v>0</v>
      </c>
      <c r="K224" s="82">
        <v>0</v>
      </c>
      <c r="L224" s="83">
        <v>0</v>
      </c>
      <c r="M224" s="82">
        <v>0</v>
      </c>
      <c r="N224" s="82">
        <v>0</v>
      </c>
      <c r="O224" s="82">
        <v>0</v>
      </c>
    </row>
    <row r="225" spans="1:15" x14ac:dyDescent="0.25">
      <c r="A225" s="96"/>
      <c r="B225" s="97"/>
      <c r="C225" s="14" t="s">
        <v>12</v>
      </c>
      <c r="D225" s="82">
        <f>SUM(E225:O225)</f>
        <v>653.99900000000002</v>
      </c>
      <c r="E225" s="82">
        <f>'ПРИЛОЖ  2'!I78</f>
        <v>0</v>
      </c>
      <c r="F225" s="83">
        <f>'ПРИЛОЖ  2'!J51</f>
        <v>353.99900000000002</v>
      </c>
      <c r="G225" s="83">
        <v>0</v>
      </c>
      <c r="H225" s="83">
        <f>'ПРИЛОЖ  2'!L51</f>
        <v>300</v>
      </c>
      <c r="I225" s="82">
        <v>0</v>
      </c>
      <c r="J225" s="83">
        <v>0</v>
      </c>
      <c r="K225" s="82">
        <v>0</v>
      </c>
      <c r="L225" s="83">
        <v>0</v>
      </c>
      <c r="M225" s="82">
        <v>0</v>
      </c>
      <c r="N225" s="82">
        <v>0</v>
      </c>
      <c r="O225" s="82">
        <v>0</v>
      </c>
    </row>
    <row r="226" spans="1:15" x14ac:dyDescent="0.25">
      <c r="A226" s="96"/>
      <c r="B226" s="97"/>
      <c r="C226" s="3" t="s">
        <v>13</v>
      </c>
      <c r="D226" s="82">
        <f t="shared" si="62"/>
        <v>0</v>
      </c>
      <c r="E226" s="82">
        <v>0</v>
      </c>
      <c r="F226" s="83">
        <v>0</v>
      </c>
      <c r="G226" s="83">
        <v>0</v>
      </c>
      <c r="H226" s="83">
        <v>0</v>
      </c>
      <c r="I226" s="82">
        <v>0</v>
      </c>
      <c r="J226" s="83">
        <v>0</v>
      </c>
      <c r="K226" s="82">
        <v>0</v>
      </c>
      <c r="L226" s="83">
        <v>0</v>
      </c>
      <c r="M226" s="82">
        <v>0</v>
      </c>
      <c r="N226" s="82">
        <v>0</v>
      </c>
      <c r="O226" s="82">
        <v>0</v>
      </c>
    </row>
    <row r="227" spans="1:15" x14ac:dyDescent="0.25">
      <c r="A227" s="96" t="s">
        <v>79</v>
      </c>
      <c r="B227" s="97" t="s">
        <v>162</v>
      </c>
      <c r="C227" s="5" t="s">
        <v>3</v>
      </c>
      <c r="D227" s="84">
        <f>SUM(E227:O227)</f>
        <v>389.69900000000001</v>
      </c>
      <c r="E227" s="84">
        <f t="shared" ref="E227:J227" si="68">SUM(E228:E231)</f>
        <v>0</v>
      </c>
      <c r="F227" s="85">
        <f t="shared" si="68"/>
        <v>194.749</v>
      </c>
      <c r="G227" s="85">
        <f t="shared" si="68"/>
        <v>100</v>
      </c>
      <c r="H227" s="85">
        <f t="shared" si="68"/>
        <v>94.95</v>
      </c>
      <c r="I227" s="84">
        <f t="shared" si="68"/>
        <v>0</v>
      </c>
      <c r="J227" s="85">
        <f t="shared" si="68"/>
        <v>0</v>
      </c>
      <c r="K227" s="84">
        <f>SUM(K228:K231)</f>
        <v>0</v>
      </c>
      <c r="L227" s="85">
        <f>SUM(L228:L231)</f>
        <v>0</v>
      </c>
      <c r="M227" s="84">
        <f>SUM(M228:M231)</f>
        <v>0</v>
      </c>
      <c r="N227" s="84">
        <f>SUM(N228:N231)</f>
        <v>0</v>
      </c>
      <c r="O227" s="84">
        <f>SUM(O228:O231)</f>
        <v>0</v>
      </c>
    </row>
    <row r="228" spans="1:15" x14ac:dyDescent="0.25">
      <c r="A228" s="96"/>
      <c r="B228" s="97"/>
      <c r="C228" s="14" t="s">
        <v>10</v>
      </c>
      <c r="D228" s="82">
        <f t="shared" si="62"/>
        <v>0</v>
      </c>
      <c r="E228" s="82">
        <v>0</v>
      </c>
      <c r="F228" s="83">
        <v>0</v>
      </c>
      <c r="G228" s="83">
        <v>0</v>
      </c>
      <c r="H228" s="83">
        <v>0</v>
      </c>
      <c r="I228" s="82">
        <v>0</v>
      </c>
      <c r="J228" s="83">
        <v>0</v>
      </c>
      <c r="K228" s="82">
        <v>0</v>
      </c>
      <c r="L228" s="83">
        <v>0</v>
      </c>
      <c r="M228" s="82">
        <v>0</v>
      </c>
      <c r="N228" s="82">
        <v>0</v>
      </c>
      <c r="O228" s="82">
        <v>0</v>
      </c>
    </row>
    <row r="229" spans="1:15" x14ac:dyDescent="0.25">
      <c r="A229" s="96"/>
      <c r="B229" s="97"/>
      <c r="C229" s="14" t="s">
        <v>11</v>
      </c>
      <c r="D229" s="82">
        <f t="shared" si="62"/>
        <v>0</v>
      </c>
      <c r="E229" s="82">
        <v>0</v>
      </c>
      <c r="F229" s="83">
        <f>'ПРИЛОЖ  2'!J73</f>
        <v>0</v>
      </c>
      <c r="G229" s="83">
        <v>0</v>
      </c>
      <c r="H229" s="83">
        <v>0</v>
      </c>
      <c r="I229" s="82">
        <v>0</v>
      </c>
      <c r="J229" s="83">
        <v>0</v>
      </c>
      <c r="K229" s="82">
        <v>0</v>
      </c>
      <c r="L229" s="83">
        <v>0</v>
      </c>
      <c r="M229" s="82">
        <v>0</v>
      </c>
      <c r="N229" s="82">
        <v>0</v>
      </c>
      <c r="O229" s="82">
        <v>0</v>
      </c>
    </row>
    <row r="230" spans="1:15" x14ac:dyDescent="0.25">
      <c r="A230" s="96"/>
      <c r="B230" s="97"/>
      <c r="C230" s="14" t="s">
        <v>12</v>
      </c>
      <c r="D230" s="82">
        <f>SUM(E230:O230)</f>
        <v>389.69900000000001</v>
      </c>
      <c r="E230" s="82">
        <f>'ПРИЛОЖ  2'!I83</f>
        <v>0</v>
      </c>
      <c r="F230" s="83">
        <f>'ПРИЛОЖ  2'!J52</f>
        <v>194.749</v>
      </c>
      <c r="G230" s="83">
        <f>'ПРИЛОЖ  2'!K52</f>
        <v>100</v>
      </c>
      <c r="H230" s="83">
        <v>94.95</v>
      </c>
      <c r="I230" s="82">
        <v>0</v>
      </c>
      <c r="J230" s="83">
        <v>0</v>
      </c>
      <c r="K230" s="82">
        <v>0</v>
      </c>
      <c r="L230" s="83">
        <v>0</v>
      </c>
      <c r="M230" s="82">
        <v>0</v>
      </c>
      <c r="N230" s="82">
        <v>0</v>
      </c>
      <c r="O230" s="82">
        <v>0</v>
      </c>
    </row>
    <row r="231" spans="1:15" s="57" customFormat="1" x14ac:dyDescent="0.25">
      <c r="A231" s="96"/>
      <c r="B231" s="97"/>
      <c r="C231" s="62" t="s">
        <v>13</v>
      </c>
      <c r="D231" s="81">
        <f t="shared" si="62"/>
        <v>0</v>
      </c>
      <c r="E231" s="81">
        <v>0</v>
      </c>
      <c r="F231" s="81">
        <v>0</v>
      </c>
      <c r="G231" s="81">
        <v>0</v>
      </c>
      <c r="H231" s="81">
        <v>0</v>
      </c>
      <c r="I231" s="81">
        <v>0</v>
      </c>
      <c r="J231" s="81">
        <v>0</v>
      </c>
      <c r="K231" s="81">
        <v>0</v>
      </c>
      <c r="L231" s="81">
        <v>0</v>
      </c>
      <c r="M231" s="81">
        <v>0</v>
      </c>
      <c r="N231" s="81">
        <v>0</v>
      </c>
      <c r="O231" s="81">
        <v>0</v>
      </c>
    </row>
    <row r="232" spans="1:15" s="57" customFormat="1" x14ac:dyDescent="0.25">
      <c r="A232" s="98" t="s">
        <v>95</v>
      </c>
      <c r="B232" s="99" t="s">
        <v>163</v>
      </c>
      <c r="C232" s="54" t="s">
        <v>3</v>
      </c>
      <c r="D232" s="80">
        <f t="shared" ref="D232:D241" si="69">SUM(E232:O232)</f>
        <v>18603.792000000001</v>
      </c>
      <c r="E232" s="80">
        <f t="shared" ref="E232:K232" si="70">SUM(E233:E236)</f>
        <v>0</v>
      </c>
      <c r="F232" s="80">
        <f t="shared" si="70"/>
        <v>0</v>
      </c>
      <c r="G232" s="80">
        <f t="shared" si="70"/>
        <v>0</v>
      </c>
      <c r="H232" s="80">
        <f t="shared" si="70"/>
        <v>0</v>
      </c>
      <c r="I232" s="80">
        <f t="shared" si="70"/>
        <v>9365.9480000000003</v>
      </c>
      <c r="J232" s="80">
        <f t="shared" si="70"/>
        <v>6606.9439999999995</v>
      </c>
      <c r="K232" s="80">
        <f t="shared" si="70"/>
        <v>2630.9</v>
      </c>
      <c r="L232" s="80">
        <f>SUM(L233:L236)</f>
        <v>0</v>
      </c>
      <c r="M232" s="80">
        <f>SUM(M233:M236)</f>
        <v>0</v>
      </c>
      <c r="N232" s="80">
        <f>SUM(N233:N236)</f>
        <v>0</v>
      </c>
      <c r="O232" s="80">
        <f>SUM(O233:O236)</f>
        <v>0</v>
      </c>
    </row>
    <row r="233" spans="1:15" s="57" customFormat="1" x14ac:dyDescent="0.25">
      <c r="A233" s="98"/>
      <c r="B233" s="99"/>
      <c r="C233" s="56" t="s">
        <v>10</v>
      </c>
      <c r="D233" s="81">
        <f t="shared" si="69"/>
        <v>0</v>
      </c>
      <c r="E233" s="81">
        <v>0</v>
      </c>
      <c r="F233" s="81">
        <v>0</v>
      </c>
      <c r="G233" s="81">
        <v>0</v>
      </c>
      <c r="H233" s="81">
        <v>0</v>
      </c>
      <c r="I233" s="81">
        <v>0</v>
      </c>
      <c r="J233" s="81">
        <v>0</v>
      </c>
      <c r="K233" s="81">
        <v>0</v>
      </c>
      <c r="L233" s="81">
        <v>0</v>
      </c>
      <c r="M233" s="81">
        <v>0</v>
      </c>
      <c r="N233" s="81">
        <v>0</v>
      </c>
      <c r="O233" s="81">
        <v>0</v>
      </c>
    </row>
    <row r="234" spans="1:15" s="57" customFormat="1" x14ac:dyDescent="0.25">
      <c r="A234" s="98"/>
      <c r="B234" s="99"/>
      <c r="C234" s="56" t="s">
        <v>11</v>
      </c>
      <c r="D234" s="81">
        <f t="shared" si="69"/>
        <v>17290.45</v>
      </c>
      <c r="E234" s="81">
        <v>0</v>
      </c>
      <c r="F234" s="81">
        <f>'ПРИЛОЖ  2'!J78</f>
        <v>0</v>
      </c>
      <c r="G234" s="81">
        <v>0</v>
      </c>
      <c r="H234" s="81">
        <v>0</v>
      </c>
      <c r="I234" s="81">
        <v>8514.4979999999996</v>
      </c>
      <c r="J234" s="81">
        <v>6276.5969999999998</v>
      </c>
      <c r="K234" s="81">
        <v>2499.355</v>
      </c>
      <c r="L234" s="81">
        <v>0</v>
      </c>
      <c r="M234" s="81">
        <v>0</v>
      </c>
      <c r="N234" s="81">
        <v>0</v>
      </c>
      <c r="O234" s="81">
        <v>0</v>
      </c>
    </row>
    <row r="235" spans="1:15" s="57" customFormat="1" x14ac:dyDescent="0.25">
      <c r="A235" s="98"/>
      <c r="B235" s="99"/>
      <c r="C235" s="56" t="s">
        <v>12</v>
      </c>
      <c r="D235" s="81">
        <f t="shared" si="69"/>
        <v>1313.3420000000001</v>
      </c>
      <c r="E235" s="81">
        <f>'ПРИЛОЖ  2'!I88</f>
        <v>0</v>
      </c>
      <c r="F235" s="81">
        <f>'ПРИЛОЖ  2'!J69</f>
        <v>0</v>
      </c>
      <c r="G235" s="81">
        <f>'ПРИЛОЖ  2'!K69</f>
        <v>0</v>
      </c>
      <c r="H235" s="81">
        <v>0</v>
      </c>
      <c r="I235" s="81">
        <f>'ПРИЛОЖ  2'!M54</f>
        <v>851.45</v>
      </c>
      <c r="J235" s="81">
        <f>'ПРИЛОЖ  2'!N54</f>
        <v>330.34699999999998</v>
      </c>
      <c r="K235" s="81">
        <f>'ПРИЛОЖ  2'!O54</f>
        <v>131.54499999999999</v>
      </c>
      <c r="L235" s="81">
        <f>'ПРИЛОЖ  2'!P54</f>
        <v>0</v>
      </c>
      <c r="M235" s="81">
        <f>'ПРИЛОЖ  2'!Q54</f>
        <v>0</v>
      </c>
      <c r="N235" s="81">
        <f>'ПРИЛОЖ  2'!R54</f>
        <v>0</v>
      </c>
      <c r="O235" s="81">
        <f>'ПРИЛОЖ  2'!S54</f>
        <v>0</v>
      </c>
    </row>
    <row r="236" spans="1:15" s="57" customFormat="1" x14ac:dyDescent="0.25">
      <c r="A236" s="98"/>
      <c r="B236" s="99"/>
      <c r="C236" s="62" t="s">
        <v>13</v>
      </c>
      <c r="D236" s="81">
        <f t="shared" si="69"/>
        <v>0</v>
      </c>
      <c r="E236" s="81">
        <v>0</v>
      </c>
      <c r="F236" s="81">
        <v>0</v>
      </c>
      <c r="G236" s="81">
        <v>0</v>
      </c>
      <c r="H236" s="81">
        <v>0</v>
      </c>
      <c r="I236" s="81">
        <v>0</v>
      </c>
      <c r="J236" s="81">
        <v>0</v>
      </c>
      <c r="K236" s="81">
        <v>0</v>
      </c>
      <c r="L236" s="81">
        <v>0</v>
      </c>
      <c r="M236" s="81">
        <v>0</v>
      </c>
      <c r="N236" s="81">
        <v>0</v>
      </c>
      <c r="O236" s="81">
        <v>0</v>
      </c>
    </row>
    <row r="237" spans="1:15" s="57" customFormat="1" x14ac:dyDescent="0.25">
      <c r="A237" s="96" t="s">
        <v>115</v>
      </c>
      <c r="B237" s="97" t="s">
        <v>127</v>
      </c>
      <c r="C237" s="54" t="s">
        <v>3</v>
      </c>
      <c r="D237" s="80">
        <f t="shared" si="69"/>
        <v>1100</v>
      </c>
      <c r="E237" s="80">
        <f t="shared" ref="E237:O237" si="71">SUM(E238:E241)</f>
        <v>0</v>
      </c>
      <c r="F237" s="80">
        <f t="shared" si="71"/>
        <v>0</v>
      </c>
      <c r="G237" s="80">
        <f t="shared" si="71"/>
        <v>0</v>
      </c>
      <c r="H237" s="80">
        <f t="shared" si="71"/>
        <v>0</v>
      </c>
      <c r="I237" s="80">
        <f t="shared" si="71"/>
        <v>1100</v>
      </c>
      <c r="J237" s="80">
        <f t="shared" si="71"/>
        <v>0</v>
      </c>
      <c r="K237" s="80">
        <f t="shared" si="71"/>
        <v>0</v>
      </c>
      <c r="L237" s="80">
        <f t="shared" si="71"/>
        <v>0</v>
      </c>
      <c r="M237" s="80">
        <f t="shared" si="71"/>
        <v>0</v>
      </c>
      <c r="N237" s="80">
        <f t="shared" si="71"/>
        <v>0</v>
      </c>
      <c r="O237" s="80">
        <f t="shared" si="71"/>
        <v>0</v>
      </c>
    </row>
    <row r="238" spans="1:15" s="57" customFormat="1" x14ac:dyDescent="0.25">
      <c r="A238" s="96"/>
      <c r="B238" s="97"/>
      <c r="C238" s="56" t="s">
        <v>10</v>
      </c>
      <c r="D238" s="81">
        <f t="shared" si="69"/>
        <v>0</v>
      </c>
      <c r="E238" s="81">
        <v>0</v>
      </c>
      <c r="F238" s="81">
        <v>0</v>
      </c>
      <c r="G238" s="81">
        <v>0</v>
      </c>
      <c r="H238" s="81">
        <v>0</v>
      </c>
      <c r="I238" s="81">
        <v>0</v>
      </c>
      <c r="J238" s="81">
        <v>0</v>
      </c>
      <c r="K238" s="81">
        <v>0</v>
      </c>
      <c r="L238" s="81">
        <v>0</v>
      </c>
      <c r="M238" s="81">
        <v>0</v>
      </c>
      <c r="N238" s="81">
        <v>0</v>
      </c>
      <c r="O238" s="81">
        <v>0</v>
      </c>
    </row>
    <row r="239" spans="1:15" s="57" customFormat="1" x14ac:dyDescent="0.25">
      <c r="A239" s="96"/>
      <c r="B239" s="97"/>
      <c r="C239" s="56" t="s">
        <v>11</v>
      </c>
      <c r="D239" s="81">
        <f t="shared" si="69"/>
        <v>0</v>
      </c>
      <c r="E239" s="81">
        <v>0</v>
      </c>
      <c r="F239" s="81">
        <f>'ПРИЛОЖ  2'!J83</f>
        <v>0</v>
      </c>
      <c r="G239" s="81">
        <v>0</v>
      </c>
      <c r="H239" s="81">
        <v>0</v>
      </c>
      <c r="I239" s="81">
        <v>0</v>
      </c>
      <c r="J239" s="81">
        <v>0</v>
      </c>
      <c r="K239" s="81">
        <v>0</v>
      </c>
      <c r="L239" s="81">
        <v>0</v>
      </c>
      <c r="M239" s="81">
        <v>0</v>
      </c>
      <c r="N239" s="81">
        <v>0</v>
      </c>
      <c r="O239" s="81">
        <v>0</v>
      </c>
    </row>
    <row r="240" spans="1:15" s="57" customFormat="1" x14ac:dyDescent="0.25">
      <c r="A240" s="96"/>
      <c r="B240" s="97"/>
      <c r="C240" s="56" t="s">
        <v>12</v>
      </c>
      <c r="D240" s="81">
        <f t="shared" si="69"/>
        <v>1100</v>
      </c>
      <c r="E240" s="81">
        <f>'ПРИЛОЖ  2'!I93</f>
        <v>0</v>
      </c>
      <c r="F240" s="81">
        <f>'ПРИЛОЖ  2'!J74</f>
        <v>0</v>
      </c>
      <c r="G240" s="81">
        <f>'ПРИЛОЖ  2'!K74</f>
        <v>0</v>
      </c>
      <c r="H240" s="81">
        <v>0</v>
      </c>
      <c r="I240" s="81">
        <f>'ПРИЛОЖ  2'!M55</f>
        <v>1100</v>
      </c>
      <c r="J240" s="81">
        <f>'ПРИЛОЖ  2'!N69</f>
        <v>0</v>
      </c>
      <c r="K240" s="81">
        <f>'ПРИЛОЖ  2'!O69</f>
        <v>0</v>
      </c>
      <c r="L240" s="81">
        <f>'ПРИЛОЖ  2'!P69</f>
        <v>0</v>
      </c>
      <c r="M240" s="81">
        <f>'ПРИЛОЖ  2'!Q69</f>
        <v>0</v>
      </c>
      <c r="N240" s="81">
        <f>'ПРИЛОЖ  2'!R69</f>
        <v>0</v>
      </c>
      <c r="O240" s="81">
        <f>'ПРИЛОЖ  2'!S69</f>
        <v>0</v>
      </c>
    </row>
    <row r="241" spans="1:15" x14ac:dyDescent="0.25">
      <c r="A241" s="96"/>
      <c r="B241" s="97"/>
      <c r="C241" s="3" t="s">
        <v>13</v>
      </c>
      <c r="D241" s="82">
        <f t="shared" si="69"/>
        <v>0</v>
      </c>
      <c r="E241" s="82">
        <v>0</v>
      </c>
      <c r="F241" s="83">
        <v>0</v>
      </c>
      <c r="G241" s="83">
        <v>0</v>
      </c>
      <c r="H241" s="83">
        <v>0</v>
      </c>
      <c r="I241" s="82">
        <v>0</v>
      </c>
      <c r="J241" s="83">
        <v>0</v>
      </c>
      <c r="K241" s="82">
        <v>0</v>
      </c>
      <c r="L241" s="83">
        <v>0</v>
      </c>
      <c r="M241" s="82">
        <v>0</v>
      </c>
      <c r="N241" s="82">
        <v>0</v>
      </c>
      <c r="O241" s="82">
        <v>0</v>
      </c>
    </row>
    <row r="242" spans="1:15" x14ac:dyDescent="0.25">
      <c r="A242" s="96" t="s">
        <v>126</v>
      </c>
      <c r="B242" s="97" t="s">
        <v>193</v>
      </c>
      <c r="C242" s="5" t="s">
        <v>3</v>
      </c>
      <c r="D242" s="84">
        <f>SUM(D243:D246)</f>
        <v>0</v>
      </c>
      <c r="E242" s="84">
        <f t="shared" ref="E242:O242" si="72">SUM(E243:E246)</f>
        <v>0</v>
      </c>
      <c r="F242" s="85">
        <f t="shared" si="72"/>
        <v>0</v>
      </c>
      <c r="G242" s="85">
        <f t="shared" si="72"/>
        <v>0</v>
      </c>
      <c r="H242" s="85">
        <f t="shared" si="72"/>
        <v>0</v>
      </c>
      <c r="I242" s="84">
        <f t="shared" si="72"/>
        <v>0</v>
      </c>
      <c r="J242" s="85">
        <f t="shared" si="72"/>
        <v>0</v>
      </c>
      <c r="K242" s="84">
        <f t="shared" si="72"/>
        <v>0</v>
      </c>
      <c r="L242" s="85">
        <f t="shared" si="72"/>
        <v>0</v>
      </c>
      <c r="M242" s="84">
        <f t="shared" si="72"/>
        <v>0</v>
      </c>
      <c r="N242" s="84">
        <f t="shared" si="72"/>
        <v>0</v>
      </c>
      <c r="O242" s="84">
        <f t="shared" si="72"/>
        <v>0</v>
      </c>
    </row>
    <row r="243" spans="1:15" x14ac:dyDescent="0.25">
      <c r="A243" s="96"/>
      <c r="B243" s="97"/>
      <c r="C243" s="14" t="s">
        <v>10</v>
      </c>
      <c r="D243" s="82">
        <v>0</v>
      </c>
      <c r="E243" s="82">
        <v>0</v>
      </c>
      <c r="F243" s="83">
        <v>0</v>
      </c>
      <c r="G243" s="83">
        <v>0</v>
      </c>
      <c r="H243" s="83">
        <v>0</v>
      </c>
      <c r="I243" s="82">
        <v>0</v>
      </c>
      <c r="J243" s="83">
        <v>0</v>
      </c>
      <c r="K243" s="82">
        <v>0</v>
      </c>
      <c r="L243" s="83">
        <v>0</v>
      </c>
      <c r="M243" s="82">
        <v>0</v>
      </c>
      <c r="N243" s="82">
        <v>0</v>
      </c>
      <c r="O243" s="82">
        <v>0</v>
      </c>
    </row>
    <row r="244" spans="1:15" x14ac:dyDescent="0.25">
      <c r="A244" s="96"/>
      <c r="B244" s="97"/>
      <c r="C244" s="14" t="s">
        <v>11</v>
      </c>
      <c r="D244" s="82">
        <f>SUM(E244:J244)</f>
        <v>0</v>
      </c>
      <c r="E244" s="82">
        <v>0</v>
      </c>
      <c r="F244" s="83">
        <f>'ПРИЛОЖ  2'!J83</f>
        <v>0</v>
      </c>
      <c r="G244" s="83">
        <v>0</v>
      </c>
      <c r="H244" s="83">
        <v>0</v>
      </c>
      <c r="I244" s="82">
        <v>0</v>
      </c>
      <c r="J244" s="83">
        <v>0</v>
      </c>
      <c r="K244" s="82">
        <v>0</v>
      </c>
      <c r="L244" s="83">
        <v>0</v>
      </c>
      <c r="M244" s="82">
        <v>0</v>
      </c>
      <c r="N244" s="82">
        <v>0</v>
      </c>
      <c r="O244" s="82">
        <v>0</v>
      </c>
    </row>
    <row r="245" spans="1:15" x14ac:dyDescent="0.25">
      <c r="A245" s="96"/>
      <c r="B245" s="97"/>
      <c r="C245" s="14" t="s">
        <v>12</v>
      </c>
      <c r="D245" s="82">
        <f>SUM(E245:J245)</f>
        <v>0</v>
      </c>
      <c r="E245" s="82">
        <f>'ПРИЛОЖ  2'!I93</f>
        <v>0</v>
      </c>
      <c r="F245" s="83">
        <f>'ПРИЛОЖ  2'!J74</f>
        <v>0</v>
      </c>
      <c r="G245" s="83">
        <f>'ПРИЛОЖ  2'!K74</f>
        <v>0</v>
      </c>
      <c r="H245" s="83">
        <v>0</v>
      </c>
      <c r="I245" s="82">
        <v>0</v>
      </c>
      <c r="J245" s="83">
        <f>'ПРИЛОЖ  2'!N70</f>
        <v>0</v>
      </c>
      <c r="K245" s="82">
        <f>'ПРИЛОЖ  2'!O70</f>
        <v>0</v>
      </c>
      <c r="L245" s="83">
        <f>'ПРИЛОЖ  2'!P70</f>
        <v>0</v>
      </c>
      <c r="M245" s="82">
        <f>'ПРИЛОЖ  2'!Q70</f>
        <v>0</v>
      </c>
      <c r="N245" s="82">
        <f>'ПРИЛОЖ  2'!R70</f>
        <v>0</v>
      </c>
      <c r="O245" s="82">
        <f>'ПРИЛОЖ  2'!S70</f>
        <v>0</v>
      </c>
    </row>
    <row r="246" spans="1:15" s="57" customFormat="1" x14ac:dyDescent="0.25">
      <c r="A246" s="96"/>
      <c r="B246" s="97"/>
      <c r="C246" s="62" t="s">
        <v>13</v>
      </c>
      <c r="D246" s="81">
        <v>0</v>
      </c>
      <c r="E246" s="81">
        <v>0</v>
      </c>
      <c r="F246" s="81">
        <v>0</v>
      </c>
      <c r="G246" s="81">
        <v>0</v>
      </c>
      <c r="H246" s="81">
        <v>0</v>
      </c>
      <c r="I246" s="81">
        <v>0</v>
      </c>
      <c r="J246" s="81">
        <v>0</v>
      </c>
      <c r="K246" s="81">
        <v>0</v>
      </c>
      <c r="L246" s="81">
        <v>0</v>
      </c>
      <c r="M246" s="81">
        <v>0</v>
      </c>
      <c r="N246" s="81">
        <v>0</v>
      </c>
      <c r="O246" s="81">
        <v>0</v>
      </c>
    </row>
    <row r="247" spans="1:15" s="57" customFormat="1" x14ac:dyDescent="0.25">
      <c r="A247" s="98" t="s">
        <v>128</v>
      </c>
      <c r="B247" s="99" t="s">
        <v>194</v>
      </c>
      <c r="C247" s="54" t="s">
        <v>3</v>
      </c>
      <c r="D247" s="80">
        <f t="shared" ref="D247:D261" si="73">SUM(E247:O247)</f>
        <v>25007.464899999999</v>
      </c>
      <c r="E247" s="80">
        <f t="shared" ref="E247:O247" si="74">SUM(E248:E251)</f>
        <v>0</v>
      </c>
      <c r="F247" s="80">
        <f t="shared" si="74"/>
        <v>0</v>
      </c>
      <c r="G247" s="80">
        <f t="shared" si="74"/>
        <v>0</v>
      </c>
      <c r="H247" s="80">
        <f t="shared" si="74"/>
        <v>0</v>
      </c>
      <c r="I247" s="80">
        <f t="shared" si="74"/>
        <v>11.298</v>
      </c>
      <c r="J247" s="80">
        <f t="shared" si="74"/>
        <v>5178.2790000000005</v>
      </c>
      <c r="K247" s="80">
        <f t="shared" si="74"/>
        <v>7023.0320000000002</v>
      </c>
      <c r="L247" s="80">
        <f t="shared" si="74"/>
        <v>12794.8559</v>
      </c>
      <c r="M247" s="80">
        <f t="shared" si="74"/>
        <v>0</v>
      </c>
      <c r="N247" s="80">
        <f t="shared" si="74"/>
        <v>0</v>
      </c>
      <c r="O247" s="80">
        <f t="shared" si="74"/>
        <v>0</v>
      </c>
    </row>
    <row r="248" spans="1:15" s="57" customFormat="1" x14ac:dyDescent="0.25">
      <c r="A248" s="98"/>
      <c r="B248" s="99"/>
      <c r="C248" s="56" t="s">
        <v>10</v>
      </c>
      <c r="D248" s="81">
        <f t="shared" si="73"/>
        <v>0</v>
      </c>
      <c r="E248" s="81">
        <v>0</v>
      </c>
      <c r="F248" s="81">
        <v>0</v>
      </c>
      <c r="G248" s="81">
        <v>0</v>
      </c>
      <c r="H248" s="81">
        <v>0</v>
      </c>
      <c r="I248" s="81">
        <v>0</v>
      </c>
      <c r="J248" s="81">
        <v>0</v>
      </c>
      <c r="K248" s="81">
        <v>0</v>
      </c>
      <c r="L248" s="81">
        <v>0</v>
      </c>
      <c r="M248" s="81">
        <v>0</v>
      </c>
      <c r="N248" s="81">
        <v>0</v>
      </c>
      <c r="O248" s="81">
        <v>0</v>
      </c>
    </row>
    <row r="249" spans="1:15" s="57" customFormat="1" x14ac:dyDescent="0.25">
      <c r="A249" s="98"/>
      <c r="B249" s="99"/>
      <c r="C249" s="56" t="s">
        <v>11</v>
      </c>
      <c r="D249" s="81">
        <f t="shared" si="73"/>
        <v>0</v>
      </c>
      <c r="E249" s="81">
        <v>0</v>
      </c>
      <c r="F249" s="81">
        <f>'ПРИЛОЖ  2'!J88</f>
        <v>0</v>
      </c>
      <c r="G249" s="81">
        <v>0</v>
      </c>
      <c r="H249" s="81">
        <v>0</v>
      </c>
      <c r="I249" s="81">
        <v>0</v>
      </c>
      <c r="J249" s="81">
        <v>0</v>
      </c>
      <c r="K249" s="81">
        <v>0</v>
      </c>
      <c r="L249" s="81">
        <v>0</v>
      </c>
      <c r="M249" s="81">
        <v>0</v>
      </c>
      <c r="N249" s="81">
        <v>0</v>
      </c>
      <c r="O249" s="81">
        <v>0</v>
      </c>
    </row>
    <row r="250" spans="1:15" s="57" customFormat="1" x14ac:dyDescent="0.25">
      <c r="A250" s="98"/>
      <c r="B250" s="99"/>
      <c r="C250" s="56" t="s">
        <v>12</v>
      </c>
      <c r="D250" s="81">
        <f t="shared" si="73"/>
        <v>25007.464899999999</v>
      </c>
      <c r="E250" s="81">
        <f>'ПРИЛОЖ  2'!I98</f>
        <v>0</v>
      </c>
      <c r="F250" s="81">
        <f>'ПРИЛОЖ  2'!J79</f>
        <v>0</v>
      </c>
      <c r="G250" s="81">
        <f>'ПРИЛОЖ  2'!K79</f>
        <v>0</v>
      </c>
      <c r="H250" s="81">
        <v>0</v>
      </c>
      <c r="I250" s="81">
        <f>'ПРИЛОЖ  2'!M53</f>
        <v>11.298</v>
      </c>
      <c r="J250" s="81">
        <f>'ПРИЛОЖ  2'!N53</f>
        <v>5178.2790000000005</v>
      </c>
      <c r="K250" s="81">
        <f>'ПРИЛОЖ  2'!O53</f>
        <v>7023.0320000000002</v>
      </c>
      <c r="L250" s="81">
        <f>'ПРИЛОЖ  2'!P53</f>
        <v>12794.8559</v>
      </c>
      <c r="M250" s="81">
        <f>'ПРИЛОЖ  2'!Q53</f>
        <v>0</v>
      </c>
      <c r="N250" s="81">
        <f>'ПРИЛОЖ  2'!R53</f>
        <v>0</v>
      </c>
      <c r="O250" s="81">
        <f>'ПРИЛОЖ  2'!S53</f>
        <v>0</v>
      </c>
    </row>
    <row r="251" spans="1:15" s="57" customFormat="1" x14ac:dyDescent="0.25">
      <c r="A251" s="98"/>
      <c r="B251" s="99"/>
      <c r="C251" s="62" t="s">
        <v>13</v>
      </c>
      <c r="D251" s="81">
        <f t="shared" si="73"/>
        <v>0</v>
      </c>
      <c r="E251" s="81">
        <v>0</v>
      </c>
      <c r="F251" s="81">
        <v>0</v>
      </c>
      <c r="G251" s="81">
        <v>0</v>
      </c>
      <c r="H251" s="81">
        <v>0</v>
      </c>
      <c r="I251" s="81">
        <v>0</v>
      </c>
      <c r="J251" s="81">
        <v>0</v>
      </c>
      <c r="K251" s="81">
        <v>0</v>
      </c>
      <c r="L251" s="81">
        <v>0</v>
      </c>
      <c r="M251" s="81">
        <v>0</v>
      </c>
      <c r="N251" s="81">
        <v>0</v>
      </c>
      <c r="O251" s="81">
        <v>0</v>
      </c>
    </row>
    <row r="252" spans="1:15" s="57" customFormat="1" x14ac:dyDescent="0.25">
      <c r="A252" s="98" t="s">
        <v>168</v>
      </c>
      <c r="B252" s="99" t="s">
        <v>169</v>
      </c>
      <c r="C252" s="54" t="s">
        <v>3</v>
      </c>
      <c r="D252" s="80">
        <f t="shared" si="73"/>
        <v>24465.168689999999</v>
      </c>
      <c r="E252" s="80">
        <f t="shared" ref="E252:O252" si="75">SUM(E253:E256)</f>
        <v>0</v>
      </c>
      <c r="F252" s="80">
        <f t="shared" si="75"/>
        <v>0</v>
      </c>
      <c r="G252" s="80">
        <f t="shared" si="75"/>
        <v>0</v>
      </c>
      <c r="H252" s="80">
        <f t="shared" si="75"/>
        <v>0</v>
      </c>
      <c r="I252" s="80">
        <f t="shared" si="75"/>
        <v>0</v>
      </c>
      <c r="J252" s="80">
        <f t="shared" si="75"/>
        <v>1586.894</v>
      </c>
      <c r="K252" s="80">
        <f t="shared" si="75"/>
        <v>3804.248</v>
      </c>
      <c r="L252" s="80">
        <f t="shared" si="75"/>
        <v>4974.0266899999997</v>
      </c>
      <c r="M252" s="80">
        <f t="shared" si="75"/>
        <v>4700</v>
      </c>
      <c r="N252" s="80">
        <f t="shared" si="75"/>
        <v>4700</v>
      </c>
      <c r="O252" s="80">
        <f t="shared" si="75"/>
        <v>4700</v>
      </c>
    </row>
    <row r="253" spans="1:15" s="57" customFormat="1" x14ac:dyDescent="0.25">
      <c r="A253" s="98"/>
      <c r="B253" s="99"/>
      <c r="C253" s="56" t="s">
        <v>10</v>
      </c>
      <c r="D253" s="81">
        <f t="shared" si="73"/>
        <v>0</v>
      </c>
      <c r="E253" s="81">
        <v>0</v>
      </c>
      <c r="F253" s="81">
        <v>0</v>
      </c>
      <c r="G253" s="81">
        <v>0</v>
      </c>
      <c r="H253" s="81">
        <v>0</v>
      </c>
      <c r="I253" s="81">
        <v>0</v>
      </c>
      <c r="J253" s="81">
        <v>0</v>
      </c>
      <c r="K253" s="81">
        <v>0</v>
      </c>
      <c r="L253" s="81">
        <v>0</v>
      </c>
      <c r="M253" s="81">
        <v>0</v>
      </c>
      <c r="N253" s="81">
        <v>0</v>
      </c>
      <c r="O253" s="81">
        <v>0</v>
      </c>
    </row>
    <row r="254" spans="1:15" s="57" customFormat="1" x14ac:dyDescent="0.25">
      <c r="A254" s="98"/>
      <c r="B254" s="99"/>
      <c r="C254" s="56" t="s">
        <v>11</v>
      </c>
      <c r="D254" s="81">
        <f t="shared" si="73"/>
        <v>0</v>
      </c>
      <c r="E254" s="81">
        <v>0</v>
      </c>
      <c r="F254" s="81">
        <f>'ПРИЛОЖ  2'!J93</f>
        <v>0</v>
      </c>
      <c r="G254" s="81">
        <v>0</v>
      </c>
      <c r="H254" s="81">
        <v>0</v>
      </c>
      <c r="I254" s="81">
        <v>0</v>
      </c>
      <c r="J254" s="81">
        <v>0</v>
      </c>
      <c r="K254" s="81">
        <v>0</v>
      </c>
      <c r="L254" s="81">
        <v>0</v>
      </c>
      <c r="M254" s="81">
        <v>0</v>
      </c>
      <c r="N254" s="81">
        <v>0</v>
      </c>
      <c r="O254" s="81">
        <v>0</v>
      </c>
    </row>
    <row r="255" spans="1:15" s="57" customFormat="1" x14ac:dyDescent="0.25">
      <c r="A255" s="98"/>
      <c r="B255" s="99"/>
      <c r="C255" s="56" t="s">
        <v>12</v>
      </c>
      <c r="D255" s="81">
        <f t="shared" si="73"/>
        <v>24465.168689999999</v>
      </c>
      <c r="E255" s="81">
        <f>'ПРИЛОЖ  2'!I103</f>
        <v>0</v>
      </c>
      <c r="F255" s="81">
        <f>'ПРИЛОЖ  2'!J84</f>
        <v>0</v>
      </c>
      <c r="G255" s="81">
        <f>'ПРИЛОЖ  2'!K84</f>
        <v>0</v>
      </c>
      <c r="H255" s="81">
        <v>0</v>
      </c>
      <c r="I255" s="81">
        <v>0</v>
      </c>
      <c r="J255" s="81">
        <f>'ПРИЛОЖ  2'!N57</f>
        <v>1586.894</v>
      </c>
      <c r="K255" s="81">
        <f>'ПРИЛОЖ  2'!O57</f>
        <v>3804.248</v>
      </c>
      <c r="L255" s="81">
        <f>'ПРИЛОЖ  2'!P57</f>
        <v>4974.0266899999997</v>
      </c>
      <c r="M255" s="81">
        <f>'ПРИЛОЖ  2'!Q57</f>
        <v>4700</v>
      </c>
      <c r="N255" s="81">
        <f>'ПРИЛОЖ  2'!R57</f>
        <v>4700</v>
      </c>
      <c r="O255" s="81">
        <f>'ПРИЛОЖ  2'!S57</f>
        <v>4700</v>
      </c>
    </row>
    <row r="256" spans="1:15" s="57" customFormat="1" x14ac:dyDescent="0.25">
      <c r="A256" s="98"/>
      <c r="B256" s="99"/>
      <c r="C256" s="62" t="s">
        <v>13</v>
      </c>
      <c r="D256" s="81">
        <f t="shared" si="73"/>
        <v>0</v>
      </c>
      <c r="E256" s="81">
        <v>0</v>
      </c>
      <c r="F256" s="81">
        <v>0</v>
      </c>
      <c r="G256" s="81">
        <v>0</v>
      </c>
      <c r="H256" s="81">
        <v>0</v>
      </c>
      <c r="I256" s="81">
        <v>0</v>
      </c>
      <c r="J256" s="81">
        <v>0</v>
      </c>
      <c r="K256" s="81">
        <v>0</v>
      </c>
      <c r="L256" s="81">
        <v>0</v>
      </c>
      <c r="M256" s="81">
        <v>0</v>
      </c>
      <c r="N256" s="81">
        <v>0</v>
      </c>
      <c r="O256" s="81">
        <v>0</v>
      </c>
    </row>
    <row r="257" spans="1:15" s="57" customFormat="1" x14ac:dyDescent="0.25">
      <c r="A257" s="98" t="s">
        <v>171</v>
      </c>
      <c r="B257" s="99" t="s">
        <v>172</v>
      </c>
      <c r="C257" s="54" t="s">
        <v>3</v>
      </c>
      <c r="D257" s="80">
        <f t="shared" si="73"/>
        <v>3751.3720000000003</v>
      </c>
      <c r="E257" s="80">
        <f t="shared" ref="E257:O257" si="76">SUM(E258:E261)</f>
        <v>0</v>
      </c>
      <c r="F257" s="80">
        <f t="shared" si="76"/>
        <v>0</v>
      </c>
      <c r="G257" s="80">
        <f t="shared" si="76"/>
        <v>0</v>
      </c>
      <c r="H257" s="80">
        <f t="shared" si="76"/>
        <v>0</v>
      </c>
      <c r="I257" s="80">
        <f t="shared" si="76"/>
        <v>0</v>
      </c>
      <c r="J257" s="80">
        <f t="shared" si="76"/>
        <v>1711.3720000000001</v>
      </c>
      <c r="K257" s="80">
        <f t="shared" si="76"/>
        <v>1000</v>
      </c>
      <c r="L257" s="80">
        <f t="shared" si="76"/>
        <v>1040</v>
      </c>
      <c r="M257" s="80">
        <f t="shared" si="76"/>
        <v>0</v>
      </c>
      <c r="N257" s="80">
        <f t="shared" si="76"/>
        <v>0</v>
      </c>
      <c r="O257" s="80">
        <f t="shared" si="76"/>
        <v>0</v>
      </c>
    </row>
    <row r="258" spans="1:15" s="57" customFormat="1" x14ac:dyDescent="0.25">
      <c r="A258" s="98"/>
      <c r="B258" s="99"/>
      <c r="C258" s="56" t="s">
        <v>10</v>
      </c>
      <c r="D258" s="81">
        <f t="shared" si="73"/>
        <v>0</v>
      </c>
      <c r="E258" s="81">
        <v>0</v>
      </c>
      <c r="F258" s="81">
        <v>0</v>
      </c>
      <c r="G258" s="81">
        <v>0</v>
      </c>
      <c r="H258" s="81">
        <v>0</v>
      </c>
      <c r="I258" s="81">
        <v>0</v>
      </c>
      <c r="J258" s="81">
        <v>0</v>
      </c>
      <c r="K258" s="81">
        <v>0</v>
      </c>
      <c r="L258" s="81">
        <v>0</v>
      </c>
      <c r="M258" s="81">
        <v>0</v>
      </c>
      <c r="N258" s="81">
        <v>0</v>
      </c>
      <c r="O258" s="81">
        <v>0</v>
      </c>
    </row>
    <row r="259" spans="1:15" s="57" customFormat="1" x14ac:dyDescent="0.25">
      <c r="A259" s="98"/>
      <c r="B259" s="99"/>
      <c r="C259" s="56" t="s">
        <v>11</v>
      </c>
      <c r="D259" s="81">
        <f t="shared" si="73"/>
        <v>0</v>
      </c>
      <c r="E259" s="81">
        <v>0</v>
      </c>
      <c r="F259" s="81">
        <f>'ПРИЛОЖ  2'!J98</f>
        <v>0</v>
      </c>
      <c r="G259" s="81">
        <v>0</v>
      </c>
      <c r="H259" s="81">
        <v>0</v>
      </c>
      <c r="I259" s="81">
        <v>0</v>
      </c>
      <c r="J259" s="81">
        <v>0</v>
      </c>
      <c r="K259" s="81">
        <v>0</v>
      </c>
      <c r="L259" s="81">
        <v>0</v>
      </c>
      <c r="M259" s="81">
        <v>0</v>
      </c>
      <c r="N259" s="81">
        <v>0</v>
      </c>
      <c r="O259" s="81">
        <v>0</v>
      </c>
    </row>
    <row r="260" spans="1:15" s="57" customFormat="1" x14ac:dyDescent="0.25">
      <c r="A260" s="98"/>
      <c r="B260" s="99"/>
      <c r="C260" s="56" t="s">
        <v>12</v>
      </c>
      <c r="D260" s="81">
        <f t="shared" si="73"/>
        <v>3751.3720000000003</v>
      </c>
      <c r="E260" s="81">
        <f>'ПРИЛОЖ  2'!I108</f>
        <v>0</v>
      </c>
      <c r="F260" s="81">
        <f>'ПРИЛОЖ  2'!J89</f>
        <v>0</v>
      </c>
      <c r="G260" s="81">
        <f>'ПРИЛОЖ  2'!K89</f>
        <v>0</v>
      </c>
      <c r="H260" s="81">
        <v>0</v>
      </c>
      <c r="I260" s="81">
        <v>0</v>
      </c>
      <c r="J260" s="81">
        <f>'ПРИЛОЖ  2'!N58</f>
        <v>1711.3720000000001</v>
      </c>
      <c r="K260" s="81">
        <f>'ПРИЛОЖ  2'!O58</f>
        <v>1000</v>
      </c>
      <c r="L260" s="81">
        <f>'ПРИЛОЖ  2'!P58</f>
        <v>1040</v>
      </c>
      <c r="M260" s="81">
        <f>'ПРИЛОЖ  2'!Q58</f>
        <v>0</v>
      </c>
      <c r="N260" s="81">
        <f>'ПРИЛОЖ  2'!R58</f>
        <v>0</v>
      </c>
      <c r="O260" s="81">
        <f>'ПРИЛОЖ  2'!S58</f>
        <v>0</v>
      </c>
    </row>
    <row r="261" spans="1:15" s="57" customFormat="1" x14ac:dyDescent="0.25">
      <c r="A261" s="98"/>
      <c r="B261" s="99"/>
      <c r="C261" s="62" t="s">
        <v>13</v>
      </c>
      <c r="D261" s="81">
        <f t="shared" si="73"/>
        <v>0</v>
      </c>
      <c r="E261" s="81">
        <v>0</v>
      </c>
      <c r="F261" s="81">
        <v>0</v>
      </c>
      <c r="G261" s="81">
        <v>0</v>
      </c>
      <c r="H261" s="81">
        <v>0</v>
      </c>
      <c r="I261" s="81">
        <v>0</v>
      </c>
      <c r="J261" s="81">
        <v>0</v>
      </c>
      <c r="K261" s="81">
        <v>0</v>
      </c>
      <c r="L261" s="81">
        <v>0</v>
      </c>
      <c r="M261" s="81">
        <v>0</v>
      </c>
      <c r="N261" s="81">
        <v>0</v>
      </c>
      <c r="O261" s="81">
        <v>0</v>
      </c>
    </row>
    <row r="262" spans="1:15" s="57" customFormat="1" x14ac:dyDescent="0.25">
      <c r="A262" s="96" t="s">
        <v>180</v>
      </c>
      <c r="B262" s="97" t="s">
        <v>184</v>
      </c>
      <c r="C262" s="54" t="s">
        <v>3</v>
      </c>
      <c r="D262" s="80">
        <f>SUM(D263:D266)</f>
        <v>262.21199999999999</v>
      </c>
      <c r="E262" s="80">
        <f t="shared" ref="E262:O262" si="77">SUM(E263:E266)</f>
        <v>0</v>
      </c>
      <c r="F262" s="80">
        <f t="shared" si="77"/>
        <v>0</v>
      </c>
      <c r="G262" s="80">
        <f t="shared" si="77"/>
        <v>0</v>
      </c>
      <c r="H262" s="80">
        <f t="shared" si="77"/>
        <v>0</v>
      </c>
      <c r="I262" s="80">
        <f t="shared" si="77"/>
        <v>0</v>
      </c>
      <c r="J262" s="80">
        <f t="shared" si="77"/>
        <v>262.21199999999999</v>
      </c>
      <c r="K262" s="80">
        <f t="shared" si="77"/>
        <v>0</v>
      </c>
      <c r="L262" s="80">
        <f t="shared" si="77"/>
        <v>0</v>
      </c>
      <c r="M262" s="80">
        <f t="shared" si="77"/>
        <v>0</v>
      </c>
      <c r="N262" s="80">
        <f t="shared" si="77"/>
        <v>0</v>
      </c>
      <c r="O262" s="80">
        <f t="shared" si="77"/>
        <v>0</v>
      </c>
    </row>
    <row r="263" spans="1:15" x14ac:dyDescent="0.25">
      <c r="A263" s="96"/>
      <c r="B263" s="97"/>
      <c r="C263" s="14" t="s">
        <v>10</v>
      </c>
      <c r="D263" s="82">
        <f t="shared" ref="D263:D276" si="78">SUM(E263:O263)</f>
        <v>0</v>
      </c>
      <c r="E263" s="82">
        <v>0</v>
      </c>
      <c r="F263" s="83">
        <v>0</v>
      </c>
      <c r="G263" s="83">
        <v>0</v>
      </c>
      <c r="H263" s="83">
        <v>0</v>
      </c>
      <c r="I263" s="82">
        <v>0</v>
      </c>
      <c r="J263" s="83">
        <v>0</v>
      </c>
      <c r="K263" s="82">
        <v>0</v>
      </c>
      <c r="L263" s="83">
        <v>0</v>
      </c>
      <c r="M263" s="82">
        <v>0</v>
      </c>
      <c r="N263" s="82">
        <v>0</v>
      </c>
      <c r="O263" s="82">
        <v>0</v>
      </c>
    </row>
    <row r="264" spans="1:15" x14ac:dyDescent="0.25">
      <c r="A264" s="96"/>
      <c r="B264" s="97"/>
      <c r="C264" s="14" t="s">
        <v>11</v>
      </c>
      <c r="D264" s="82">
        <f t="shared" si="78"/>
        <v>0</v>
      </c>
      <c r="E264" s="82">
        <v>0</v>
      </c>
      <c r="F264" s="83">
        <f>'ПРИЛОЖ  2'!J103</f>
        <v>0</v>
      </c>
      <c r="G264" s="83">
        <v>0</v>
      </c>
      <c r="H264" s="83">
        <v>0</v>
      </c>
      <c r="I264" s="82">
        <v>0</v>
      </c>
      <c r="J264" s="83">
        <v>0</v>
      </c>
      <c r="K264" s="82">
        <v>0</v>
      </c>
      <c r="L264" s="83">
        <v>0</v>
      </c>
      <c r="M264" s="82">
        <v>0</v>
      </c>
      <c r="N264" s="82">
        <v>0</v>
      </c>
      <c r="O264" s="82">
        <v>0</v>
      </c>
    </row>
    <row r="265" spans="1:15" x14ac:dyDescent="0.25">
      <c r="A265" s="96"/>
      <c r="B265" s="97"/>
      <c r="C265" s="14" t="s">
        <v>12</v>
      </c>
      <c r="D265" s="82">
        <f t="shared" si="78"/>
        <v>262.21199999999999</v>
      </c>
      <c r="E265" s="82">
        <f>'ПРИЛОЖ  2'!I113</f>
        <v>0</v>
      </c>
      <c r="F265" s="83">
        <f>'ПРИЛОЖ  2'!J94</f>
        <v>0</v>
      </c>
      <c r="G265" s="83">
        <f>'ПРИЛОЖ  2'!K94</f>
        <v>0</v>
      </c>
      <c r="H265" s="83">
        <v>0</v>
      </c>
      <c r="I265" s="82">
        <v>0</v>
      </c>
      <c r="J265" s="83">
        <f>'ПРИЛОЖ  2'!N59</f>
        <v>262.21199999999999</v>
      </c>
      <c r="K265" s="82">
        <f>'ПРИЛОЖ  2'!O90</f>
        <v>0</v>
      </c>
      <c r="L265" s="83">
        <f>'ПРИЛОЖ  2'!P90</f>
        <v>0</v>
      </c>
      <c r="M265" s="82">
        <f>'ПРИЛОЖ  2'!Q90</f>
        <v>0</v>
      </c>
      <c r="N265" s="82">
        <f>'ПРИЛОЖ  2'!R90</f>
        <v>0</v>
      </c>
      <c r="O265" s="82">
        <f>'ПРИЛОЖ  2'!S90</f>
        <v>0</v>
      </c>
    </row>
    <row r="266" spans="1:15" x14ac:dyDescent="0.25">
      <c r="A266" s="96"/>
      <c r="B266" s="97"/>
      <c r="C266" s="3" t="s">
        <v>13</v>
      </c>
      <c r="D266" s="82">
        <f t="shared" si="78"/>
        <v>0</v>
      </c>
      <c r="E266" s="82">
        <v>0</v>
      </c>
      <c r="F266" s="83">
        <v>0</v>
      </c>
      <c r="G266" s="83">
        <v>0</v>
      </c>
      <c r="H266" s="83">
        <v>0</v>
      </c>
      <c r="I266" s="82">
        <v>0</v>
      </c>
      <c r="J266" s="83">
        <v>0</v>
      </c>
      <c r="K266" s="82">
        <v>0</v>
      </c>
      <c r="L266" s="83">
        <v>0</v>
      </c>
      <c r="M266" s="82">
        <v>0</v>
      </c>
      <c r="N266" s="82">
        <v>0</v>
      </c>
      <c r="O266" s="82">
        <v>0</v>
      </c>
    </row>
    <row r="267" spans="1:15" s="57" customFormat="1" x14ac:dyDescent="0.25">
      <c r="A267" s="98" t="s">
        <v>218</v>
      </c>
      <c r="B267" s="99" t="s">
        <v>224</v>
      </c>
      <c r="C267" s="54" t="s">
        <v>3</v>
      </c>
      <c r="D267" s="80">
        <f t="shared" si="78"/>
        <v>645.74405999999999</v>
      </c>
      <c r="E267" s="80">
        <f t="shared" ref="E267:O267" si="79">SUM(E268:E271)</f>
        <v>0</v>
      </c>
      <c r="F267" s="80">
        <f t="shared" si="79"/>
        <v>0</v>
      </c>
      <c r="G267" s="80">
        <f t="shared" si="79"/>
        <v>0</v>
      </c>
      <c r="H267" s="80">
        <f t="shared" si="79"/>
        <v>0</v>
      </c>
      <c r="I267" s="80">
        <f t="shared" si="79"/>
        <v>0</v>
      </c>
      <c r="J267" s="80">
        <f t="shared" si="79"/>
        <v>0</v>
      </c>
      <c r="K267" s="80">
        <f t="shared" si="79"/>
        <v>0</v>
      </c>
      <c r="L267" s="80">
        <f t="shared" si="79"/>
        <v>545.74405999999999</v>
      </c>
      <c r="M267" s="80">
        <f t="shared" si="79"/>
        <v>100</v>
      </c>
      <c r="N267" s="80">
        <f t="shared" si="79"/>
        <v>0</v>
      </c>
      <c r="O267" s="80">
        <f t="shared" si="79"/>
        <v>0</v>
      </c>
    </row>
    <row r="268" spans="1:15" s="57" customFormat="1" x14ac:dyDescent="0.25">
      <c r="A268" s="98"/>
      <c r="B268" s="99"/>
      <c r="C268" s="56" t="s">
        <v>10</v>
      </c>
      <c r="D268" s="81">
        <f t="shared" si="78"/>
        <v>0</v>
      </c>
      <c r="E268" s="81">
        <v>0</v>
      </c>
      <c r="F268" s="81">
        <v>0</v>
      </c>
      <c r="G268" s="81">
        <v>0</v>
      </c>
      <c r="H268" s="81">
        <v>0</v>
      </c>
      <c r="I268" s="81">
        <v>0</v>
      </c>
      <c r="J268" s="81">
        <v>0</v>
      </c>
      <c r="K268" s="81">
        <v>0</v>
      </c>
      <c r="L268" s="81">
        <v>0</v>
      </c>
      <c r="M268" s="81">
        <v>0</v>
      </c>
      <c r="N268" s="81">
        <v>0</v>
      </c>
      <c r="O268" s="81">
        <v>0</v>
      </c>
    </row>
    <row r="269" spans="1:15" s="57" customFormat="1" x14ac:dyDescent="0.25">
      <c r="A269" s="98"/>
      <c r="B269" s="99"/>
      <c r="C269" s="56" t="s">
        <v>11</v>
      </c>
      <c r="D269" s="81">
        <f t="shared" si="78"/>
        <v>0</v>
      </c>
      <c r="E269" s="81">
        <v>0</v>
      </c>
      <c r="F269" s="81">
        <f>'ПРИЛОЖ  2'!J108</f>
        <v>0</v>
      </c>
      <c r="G269" s="81">
        <v>0</v>
      </c>
      <c r="H269" s="81">
        <v>0</v>
      </c>
      <c r="I269" s="81">
        <v>0</v>
      </c>
      <c r="J269" s="81">
        <v>0</v>
      </c>
      <c r="K269" s="81">
        <v>0</v>
      </c>
      <c r="L269" s="81">
        <v>0</v>
      </c>
      <c r="M269" s="81">
        <v>0</v>
      </c>
      <c r="N269" s="81">
        <v>0</v>
      </c>
      <c r="O269" s="81">
        <v>0</v>
      </c>
    </row>
    <row r="270" spans="1:15" s="57" customFormat="1" x14ac:dyDescent="0.25">
      <c r="A270" s="98"/>
      <c r="B270" s="99"/>
      <c r="C270" s="56" t="s">
        <v>12</v>
      </c>
      <c r="D270" s="81">
        <f t="shared" si="78"/>
        <v>645.74405999999999</v>
      </c>
      <c r="E270" s="81">
        <f>'ПРИЛОЖ  2'!I118</f>
        <v>0</v>
      </c>
      <c r="F270" s="81">
        <f>'ПРИЛОЖ  2'!J99</f>
        <v>0</v>
      </c>
      <c r="G270" s="81">
        <f>'ПРИЛОЖ  2'!K99</f>
        <v>0</v>
      </c>
      <c r="H270" s="81">
        <v>0</v>
      </c>
      <c r="I270" s="81">
        <v>0</v>
      </c>
      <c r="J270" s="81">
        <f>'ПРИЛОЖ  2'!N67</f>
        <v>0</v>
      </c>
      <c r="K270" s="81">
        <f>'ПРИЛОЖ  2'!O60</f>
        <v>0</v>
      </c>
      <c r="L270" s="81">
        <f>'ПРИЛОЖ  2'!P60</f>
        <v>545.74405999999999</v>
      </c>
      <c r="M270" s="81">
        <f>'ПРИЛОЖ  2'!Q60</f>
        <v>100</v>
      </c>
      <c r="N270" s="81">
        <f>'ПРИЛОЖ  2'!R60</f>
        <v>0</v>
      </c>
      <c r="O270" s="81">
        <f>'ПРИЛОЖ  2'!S95</f>
        <v>0</v>
      </c>
    </row>
    <row r="271" spans="1:15" s="57" customFormat="1" x14ac:dyDescent="0.25">
      <c r="A271" s="98"/>
      <c r="B271" s="99"/>
      <c r="C271" s="62" t="s">
        <v>13</v>
      </c>
      <c r="D271" s="81">
        <f t="shared" si="78"/>
        <v>0</v>
      </c>
      <c r="E271" s="81">
        <v>0</v>
      </c>
      <c r="F271" s="81">
        <v>0</v>
      </c>
      <c r="G271" s="81">
        <v>0</v>
      </c>
      <c r="H271" s="81">
        <v>0</v>
      </c>
      <c r="I271" s="81">
        <v>0</v>
      </c>
      <c r="J271" s="81">
        <v>0</v>
      </c>
      <c r="K271" s="81">
        <v>0</v>
      </c>
      <c r="L271" s="81">
        <v>0</v>
      </c>
      <c r="M271" s="81">
        <v>0</v>
      </c>
      <c r="N271" s="81">
        <v>0</v>
      </c>
      <c r="O271" s="81">
        <v>0</v>
      </c>
    </row>
    <row r="272" spans="1:15" s="57" customFormat="1" x14ac:dyDescent="0.25">
      <c r="A272" s="98" t="s">
        <v>234</v>
      </c>
      <c r="B272" s="100" t="s">
        <v>235</v>
      </c>
      <c r="C272" s="54" t="s">
        <v>3</v>
      </c>
      <c r="D272" s="80">
        <f t="shared" si="78"/>
        <v>294.39999999999998</v>
      </c>
      <c r="E272" s="80">
        <f t="shared" ref="E272:O272" si="80">SUM(E273:E276)</f>
        <v>0</v>
      </c>
      <c r="F272" s="80">
        <f t="shared" si="80"/>
        <v>0</v>
      </c>
      <c r="G272" s="80">
        <f t="shared" si="80"/>
        <v>0</v>
      </c>
      <c r="H272" s="80">
        <f t="shared" si="80"/>
        <v>0</v>
      </c>
      <c r="I272" s="80">
        <f t="shared" si="80"/>
        <v>0</v>
      </c>
      <c r="J272" s="80">
        <f t="shared" si="80"/>
        <v>0</v>
      </c>
      <c r="K272" s="80">
        <f t="shared" si="80"/>
        <v>0</v>
      </c>
      <c r="L272" s="80">
        <f t="shared" si="80"/>
        <v>294.39999999999998</v>
      </c>
      <c r="M272" s="80">
        <f t="shared" si="80"/>
        <v>0</v>
      </c>
      <c r="N272" s="80">
        <f t="shared" si="80"/>
        <v>0</v>
      </c>
      <c r="O272" s="80">
        <f t="shared" si="80"/>
        <v>0</v>
      </c>
    </row>
    <row r="273" spans="1:15" s="57" customFormat="1" x14ac:dyDescent="0.25">
      <c r="A273" s="98"/>
      <c r="B273" s="101"/>
      <c r="C273" s="56" t="s">
        <v>10</v>
      </c>
      <c r="D273" s="81">
        <f t="shared" si="78"/>
        <v>0</v>
      </c>
      <c r="E273" s="81">
        <v>0</v>
      </c>
      <c r="F273" s="81">
        <v>0</v>
      </c>
      <c r="G273" s="81">
        <v>0</v>
      </c>
      <c r="H273" s="81">
        <v>0</v>
      </c>
      <c r="I273" s="81">
        <v>0</v>
      </c>
      <c r="J273" s="81">
        <v>0</v>
      </c>
      <c r="K273" s="81">
        <v>0</v>
      </c>
      <c r="L273" s="81">
        <v>0</v>
      </c>
      <c r="M273" s="81">
        <v>0</v>
      </c>
      <c r="N273" s="81">
        <v>0</v>
      </c>
      <c r="O273" s="81">
        <v>0</v>
      </c>
    </row>
    <row r="274" spans="1:15" s="57" customFormat="1" x14ac:dyDescent="0.25">
      <c r="A274" s="98"/>
      <c r="B274" s="101"/>
      <c r="C274" s="56" t="s">
        <v>11</v>
      </c>
      <c r="D274" s="81">
        <f t="shared" si="78"/>
        <v>0</v>
      </c>
      <c r="E274" s="81">
        <v>0</v>
      </c>
      <c r="F274" s="81">
        <f>'ПРИЛОЖ  2'!J113</f>
        <v>0</v>
      </c>
      <c r="G274" s="81">
        <v>0</v>
      </c>
      <c r="H274" s="81">
        <v>0</v>
      </c>
      <c r="I274" s="81">
        <v>0</v>
      </c>
      <c r="J274" s="81">
        <v>0</v>
      </c>
      <c r="K274" s="81">
        <v>0</v>
      </c>
      <c r="L274" s="81">
        <v>0</v>
      </c>
      <c r="M274" s="81">
        <v>0</v>
      </c>
      <c r="N274" s="81">
        <v>0</v>
      </c>
      <c r="O274" s="81">
        <v>0</v>
      </c>
    </row>
    <row r="275" spans="1:15" s="57" customFormat="1" x14ac:dyDescent="0.25">
      <c r="A275" s="98"/>
      <c r="B275" s="101"/>
      <c r="C275" s="56" t="s">
        <v>12</v>
      </c>
      <c r="D275" s="81">
        <f t="shared" si="78"/>
        <v>294.39999999999998</v>
      </c>
      <c r="E275" s="81">
        <f>'ПРИЛОЖ  2'!I61</f>
        <v>0</v>
      </c>
      <c r="F275" s="81">
        <f>'ПРИЛОЖ  2'!J61</f>
        <v>0</v>
      </c>
      <c r="G275" s="81">
        <f>'ПРИЛОЖ  2'!K61</f>
        <v>0</v>
      </c>
      <c r="H275" s="81">
        <f>'ПРИЛОЖ  2'!L61</f>
        <v>0</v>
      </c>
      <c r="I275" s="81">
        <f>'ПРИЛОЖ  2'!M61</f>
        <v>0</v>
      </c>
      <c r="J275" s="81">
        <f>'ПРИЛОЖ  2'!N61</f>
        <v>0</v>
      </c>
      <c r="K275" s="81">
        <f>'ПРИЛОЖ  2'!O61</f>
        <v>0</v>
      </c>
      <c r="L275" s="81">
        <f>'ПРИЛОЖ  2'!P61</f>
        <v>294.39999999999998</v>
      </c>
      <c r="M275" s="81">
        <f>'ПРИЛОЖ  2'!Q61</f>
        <v>0</v>
      </c>
      <c r="N275" s="81">
        <f>'ПРИЛОЖ  2'!R61</f>
        <v>0</v>
      </c>
      <c r="O275" s="81">
        <f>'ПРИЛОЖ  2'!S61</f>
        <v>0</v>
      </c>
    </row>
    <row r="276" spans="1:15" s="57" customFormat="1" x14ac:dyDescent="0.25">
      <c r="A276" s="98"/>
      <c r="B276" s="102"/>
      <c r="C276" s="62" t="s">
        <v>13</v>
      </c>
      <c r="D276" s="81">
        <f t="shared" si="78"/>
        <v>0</v>
      </c>
      <c r="E276" s="81">
        <v>0</v>
      </c>
      <c r="F276" s="81">
        <v>0</v>
      </c>
      <c r="G276" s="81">
        <v>0</v>
      </c>
      <c r="H276" s="81">
        <v>0</v>
      </c>
      <c r="I276" s="81">
        <v>0</v>
      </c>
      <c r="J276" s="81">
        <v>0</v>
      </c>
      <c r="K276" s="81">
        <v>0</v>
      </c>
      <c r="L276" s="81">
        <v>0</v>
      </c>
      <c r="M276" s="81">
        <v>0</v>
      </c>
      <c r="N276" s="81">
        <v>0</v>
      </c>
      <c r="O276" s="81">
        <v>0</v>
      </c>
    </row>
    <row r="277" spans="1:15" s="57" customFormat="1" x14ac:dyDescent="0.25">
      <c r="A277" s="98" t="s">
        <v>239</v>
      </c>
      <c r="B277" s="100" t="s">
        <v>237</v>
      </c>
      <c r="C277" s="54" t="s">
        <v>3</v>
      </c>
      <c r="D277" s="80">
        <f t="shared" ref="D277:D281" si="81">SUM(E277:O277)</f>
        <v>10744.833979999999</v>
      </c>
      <c r="E277" s="80">
        <f t="shared" ref="E277:O277" si="82">SUM(E278:E281)</f>
        <v>0</v>
      </c>
      <c r="F277" s="80">
        <f t="shared" si="82"/>
        <v>0</v>
      </c>
      <c r="G277" s="80">
        <f t="shared" si="82"/>
        <v>0</v>
      </c>
      <c r="H277" s="80">
        <f t="shared" si="82"/>
        <v>0</v>
      </c>
      <c r="I277" s="80">
        <f t="shared" si="82"/>
        <v>0</v>
      </c>
      <c r="J277" s="80">
        <f t="shared" si="82"/>
        <v>0</v>
      </c>
      <c r="K277" s="80">
        <f t="shared" si="82"/>
        <v>0</v>
      </c>
      <c r="L277" s="80">
        <f t="shared" si="82"/>
        <v>0</v>
      </c>
      <c r="M277" s="80">
        <f t="shared" si="82"/>
        <v>10744.833979999999</v>
      </c>
      <c r="N277" s="80">
        <f t="shared" si="82"/>
        <v>0</v>
      </c>
      <c r="O277" s="80">
        <f t="shared" si="82"/>
        <v>0</v>
      </c>
    </row>
    <row r="278" spans="1:15" s="57" customFormat="1" x14ac:dyDescent="0.25">
      <c r="A278" s="98"/>
      <c r="B278" s="101"/>
      <c r="C278" s="56" t="s">
        <v>10</v>
      </c>
      <c r="D278" s="81">
        <f t="shared" si="81"/>
        <v>0</v>
      </c>
      <c r="E278" s="81">
        <v>0</v>
      </c>
      <c r="F278" s="81">
        <v>0</v>
      </c>
      <c r="G278" s="81">
        <v>0</v>
      </c>
      <c r="H278" s="81">
        <v>0</v>
      </c>
      <c r="I278" s="81">
        <v>0</v>
      </c>
      <c r="J278" s="81">
        <v>0</v>
      </c>
      <c r="K278" s="81">
        <v>0</v>
      </c>
      <c r="L278" s="81">
        <v>0</v>
      </c>
      <c r="M278" s="81">
        <v>0</v>
      </c>
      <c r="N278" s="81">
        <v>0</v>
      </c>
      <c r="O278" s="81">
        <v>0</v>
      </c>
    </row>
    <row r="279" spans="1:15" s="57" customFormat="1" x14ac:dyDescent="0.25">
      <c r="A279" s="98"/>
      <c r="B279" s="101"/>
      <c r="C279" s="56" t="s">
        <v>11</v>
      </c>
      <c r="D279" s="81">
        <f t="shared" si="81"/>
        <v>0</v>
      </c>
      <c r="E279" s="81">
        <v>0</v>
      </c>
      <c r="F279" s="81">
        <f>'ПРИЛОЖ  2'!J118</f>
        <v>0</v>
      </c>
      <c r="G279" s="81">
        <v>0</v>
      </c>
      <c r="H279" s="81">
        <v>0</v>
      </c>
      <c r="I279" s="81">
        <v>0</v>
      </c>
      <c r="J279" s="81">
        <v>0</v>
      </c>
      <c r="K279" s="81">
        <v>0</v>
      </c>
      <c r="L279" s="81">
        <v>0</v>
      </c>
      <c r="M279" s="81">
        <v>0</v>
      </c>
      <c r="N279" s="81">
        <v>0</v>
      </c>
      <c r="O279" s="81">
        <v>0</v>
      </c>
    </row>
    <row r="280" spans="1:15" s="57" customFormat="1" x14ac:dyDescent="0.25">
      <c r="A280" s="98"/>
      <c r="B280" s="101"/>
      <c r="C280" s="56" t="s">
        <v>12</v>
      </c>
      <c r="D280" s="81">
        <f t="shared" si="81"/>
        <v>10744.833979999999</v>
      </c>
      <c r="E280" s="81">
        <f>'ПРИЛОЖ  2'!I62</f>
        <v>0</v>
      </c>
      <c r="F280" s="81">
        <f>'ПРИЛОЖ  2'!J62</f>
        <v>0</v>
      </c>
      <c r="G280" s="81">
        <f>'ПРИЛОЖ  2'!K62</f>
        <v>0</v>
      </c>
      <c r="H280" s="81">
        <f>'ПРИЛОЖ  2'!L62</f>
        <v>0</v>
      </c>
      <c r="I280" s="81">
        <f>'ПРИЛОЖ  2'!M62</f>
        <v>0</v>
      </c>
      <c r="J280" s="81">
        <f>'ПРИЛОЖ  2'!N62</f>
        <v>0</v>
      </c>
      <c r="K280" s="81">
        <f>'ПРИЛОЖ  2'!O62</f>
        <v>0</v>
      </c>
      <c r="L280" s="81">
        <f>'ПРИЛОЖ  2'!P62</f>
        <v>0</v>
      </c>
      <c r="M280" s="81">
        <f>'ПРИЛОЖ  2'!Q62</f>
        <v>10744.833979999999</v>
      </c>
      <c r="N280" s="81">
        <f>'ПРИЛОЖ  2'!R62</f>
        <v>0</v>
      </c>
      <c r="O280" s="81">
        <f>'ПРИЛОЖ  2'!S62</f>
        <v>0</v>
      </c>
    </row>
    <row r="281" spans="1:15" s="57" customFormat="1" x14ac:dyDescent="0.25">
      <c r="A281" s="98"/>
      <c r="B281" s="102"/>
      <c r="C281" s="62" t="s">
        <v>13</v>
      </c>
      <c r="D281" s="81">
        <f t="shared" si="81"/>
        <v>0</v>
      </c>
      <c r="E281" s="81">
        <v>0</v>
      </c>
      <c r="F281" s="81">
        <v>0</v>
      </c>
      <c r="G281" s="81">
        <v>0</v>
      </c>
      <c r="H281" s="81">
        <v>0</v>
      </c>
      <c r="I281" s="81">
        <v>0</v>
      </c>
      <c r="J281" s="81">
        <v>0</v>
      </c>
      <c r="K281" s="81">
        <v>0</v>
      </c>
      <c r="L281" s="81">
        <v>0</v>
      </c>
      <c r="M281" s="81">
        <v>0</v>
      </c>
      <c r="N281" s="81">
        <v>0</v>
      </c>
      <c r="O281" s="81">
        <v>0</v>
      </c>
    </row>
    <row r="282" spans="1:15" s="57" customFormat="1" x14ac:dyDescent="0.25">
      <c r="A282" s="98" t="s">
        <v>240</v>
      </c>
      <c r="B282" s="100" t="s">
        <v>241</v>
      </c>
      <c r="C282" s="54" t="s">
        <v>3</v>
      </c>
      <c r="D282" s="80">
        <f>SUM(E282:O282)</f>
        <v>64521</v>
      </c>
      <c r="E282" s="80">
        <f t="shared" ref="E282:O282" si="83">SUM(E283:E286)</f>
        <v>0</v>
      </c>
      <c r="F282" s="80">
        <f t="shared" si="83"/>
        <v>0</v>
      </c>
      <c r="G282" s="80">
        <f t="shared" si="83"/>
        <v>0</v>
      </c>
      <c r="H282" s="80">
        <f t="shared" si="83"/>
        <v>0</v>
      </c>
      <c r="I282" s="80">
        <f t="shared" si="83"/>
        <v>0</v>
      </c>
      <c r="J282" s="80">
        <f t="shared" si="83"/>
        <v>0</v>
      </c>
      <c r="K282" s="80">
        <f t="shared" si="83"/>
        <v>0</v>
      </c>
      <c r="L282" s="80">
        <f t="shared" si="83"/>
        <v>0</v>
      </c>
      <c r="M282" s="80">
        <f t="shared" si="83"/>
        <v>21507</v>
      </c>
      <c r="N282" s="80">
        <f t="shared" si="83"/>
        <v>21507</v>
      </c>
      <c r="O282" s="80">
        <f t="shared" si="83"/>
        <v>21507</v>
      </c>
    </row>
    <row r="283" spans="1:15" s="57" customFormat="1" x14ac:dyDescent="0.25">
      <c r="A283" s="98"/>
      <c r="B283" s="101"/>
      <c r="C283" s="56" t="s">
        <v>10</v>
      </c>
      <c r="D283" s="81">
        <f t="shared" ref="D283:D286" si="84">SUM(E283:O283)</f>
        <v>0</v>
      </c>
      <c r="E283" s="81">
        <v>0</v>
      </c>
      <c r="F283" s="81">
        <v>0</v>
      </c>
      <c r="G283" s="81">
        <v>0</v>
      </c>
      <c r="H283" s="81">
        <v>0</v>
      </c>
      <c r="I283" s="81">
        <v>0</v>
      </c>
      <c r="J283" s="81">
        <v>0</v>
      </c>
      <c r="K283" s="81">
        <v>0</v>
      </c>
      <c r="L283" s="81">
        <v>0</v>
      </c>
      <c r="M283" s="81">
        <v>0</v>
      </c>
      <c r="N283" s="81">
        <v>0</v>
      </c>
      <c r="O283" s="81">
        <v>0</v>
      </c>
    </row>
    <row r="284" spans="1:15" s="57" customFormat="1" x14ac:dyDescent="0.25">
      <c r="A284" s="98"/>
      <c r="B284" s="101"/>
      <c r="C284" s="56" t="s">
        <v>11</v>
      </c>
      <c r="D284" s="81">
        <f t="shared" si="84"/>
        <v>0</v>
      </c>
      <c r="E284" s="81">
        <v>0</v>
      </c>
      <c r="F284" s="81">
        <f>'ПРИЛОЖ  2'!J123</f>
        <v>0</v>
      </c>
      <c r="G284" s="81">
        <v>0</v>
      </c>
      <c r="H284" s="81">
        <v>0</v>
      </c>
      <c r="I284" s="81">
        <v>0</v>
      </c>
      <c r="J284" s="81">
        <v>0</v>
      </c>
      <c r="K284" s="81">
        <v>0</v>
      </c>
      <c r="L284" s="81">
        <v>0</v>
      </c>
      <c r="M284" s="81">
        <v>0</v>
      </c>
      <c r="N284" s="81">
        <v>0</v>
      </c>
      <c r="O284" s="81">
        <v>0</v>
      </c>
    </row>
    <row r="285" spans="1:15" s="57" customFormat="1" x14ac:dyDescent="0.25">
      <c r="A285" s="98"/>
      <c r="B285" s="101"/>
      <c r="C285" s="56" t="s">
        <v>12</v>
      </c>
      <c r="D285" s="81">
        <f>SUM(E285:O285)</f>
        <v>64521</v>
      </c>
      <c r="E285" s="81">
        <f>'ПРИЛОЖ  2'!I63</f>
        <v>0</v>
      </c>
      <c r="F285" s="81">
        <f>'ПРИЛОЖ  2'!J63</f>
        <v>0</v>
      </c>
      <c r="G285" s="81">
        <f>'ПРИЛОЖ  2'!K63</f>
        <v>0</v>
      </c>
      <c r="H285" s="81">
        <f>'ПРИЛОЖ  2'!L63</f>
        <v>0</v>
      </c>
      <c r="I285" s="81">
        <f>'ПРИЛОЖ  2'!M63</f>
        <v>0</v>
      </c>
      <c r="J285" s="81">
        <f>'ПРИЛОЖ  2'!N63</f>
        <v>0</v>
      </c>
      <c r="K285" s="81">
        <f>'ПРИЛОЖ  2'!O63</f>
        <v>0</v>
      </c>
      <c r="L285" s="81">
        <f>'ПРИЛОЖ  2'!P63</f>
        <v>0</v>
      </c>
      <c r="M285" s="81">
        <f>'ПРИЛОЖ  2'!Q63</f>
        <v>21507</v>
      </c>
      <c r="N285" s="81">
        <f>'ПРИЛОЖ  2'!R63</f>
        <v>21507</v>
      </c>
      <c r="O285" s="81">
        <f>'ПРИЛОЖ  2'!S63</f>
        <v>21507</v>
      </c>
    </row>
    <row r="286" spans="1:15" s="57" customFormat="1" x14ac:dyDescent="0.25">
      <c r="A286" s="98"/>
      <c r="B286" s="102"/>
      <c r="C286" s="62" t="s">
        <v>13</v>
      </c>
      <c r="D286" s="81">
        <f t="shared" si="84"/>
        <v>0</v>
      </c>
      <c r="E286" s="81">
        <v>0</v>
      </c>
      <c r="F286" s="81">
        <v>0</v>
      </c>
      <c r="G286" s="81">
        <v>0</v>
      </c>
      <c r="H286" s="81">
        <v>0</v>
      </c>
      <c r="I286" s="81">
        <v>0</v>
      </c>
      <c r="J286" s="81">
        <v>0</v>
      </c>
      <c r="K286" s="81">
        <v>0</v>
      </c>
      <c r="L286" s="81">
        <v>0</v>
      </c>
      <c r="M286" s="81">
        <v>0</v>
      </c>
      <c r="N286" s="81">
        <v>0</v>
      </c>
      <c r="O286" s="81">
        <v>0</v>
      </c>
    </row>
    <row r="287" spans="1:15" ht="39" x14ac:dyDescent="0.25">
      <c r="A287" s="16" t="s">
        <v>142</v>
      </c>
      <c r="B287" s="15" t="s">
        <v>179</v>
      </c>
      <c r="C287" s="15"/>
      <c r="D287" s="86">
        <f>D293+D288</f>
        <v>65771.58</v>
      </c>
      <c r="E287" s="86">
        <f>E293</f>
        <v>0</v>
      </c>
      <c r="F287" s="86">
        <f>F293</f>
        <v>0</v>
      </c>
      <c r="G287" s="86">
        <f>G293</f>
        <v>0</v>
      </c>
      <c r="H287" s="86">
        <f>H293</f>
        <v>0</v>
      </c>
      <c r="I287" s="86">
        <f>I288</f>
        <v>53071.58</v>
      </c>
      <c r="J287" s="86">
        <f t="shared" ref="J287:K287" si="85">J293</f>
        <v>12700</v>
      </c>
      <c r="K287" s="86">
        <f t="shared" si="85"/>
        <v>0</v>
      </c>
      <c r="L287" s="86">
        <f>L288+L293</f>
        <v>0</v>
      </c>
      <c r="M287" s="86">
        <f t="shared" ref="M287:O287" si="86">M288+M293</f>
        <v>0</v>
      </c>
      <c r="N287" s="86">
        <f t="shared" si="86"/>
        <v>0</v>
      </c>
      <c r="O287" s="86">
        <f t="shared" si="86"/>
        <v>0</v>
      </c>
    </row>
    <row r="288" spans="1:15" x14ac:dyDescent="0.25">
      <c r="A288" s="96" t="s">
        <v>143</v>
      </c>
      <c r="B288" s="97" t="s">
        <v>202</v>
      </c>
      <c r="C288" s="5" t="s">
        <v>3</v>
      </c>
      <c r="D288" s="84">
        <f t="shared" ref="D288:D297" si="87">SUM(E288:O288)</f>
        <v>53071.58</v>
      </c>
      <c r="E288" s="84">
        <f>SUM(E289:E292)</f>
        <v>0</v>
      </c>
      <c r="F288" s="85">
        <f t="shared" ref="F288:O288" si="88">SUM(F289:F292)</f>
        <v>0</v>
      </c>
      <c r="G288" s="85">
        <f t="shared" si="88"/>
        <v>0</v>
      </c>
      <c r="H288" s="85">
        <f t="shared" si="88"/>
        <v>0</v>
      </c>
      <c r="I288" s="85">
        <f t="shared" si="88"/>
        <v>53071.58</v>
      </c>
      <c r="J288" s="85">
        <f t="shared" si="88"/>
        <v>0</v>
      </c>
      <c r="K288" s="84">
        <f t="shared" si="88"/>
        <v>0</v>
      </c>
      <c r="L288" s="85">
        <f t="shared" si="88"/>
        <v>0</v>
      </c>
      <c r="M288" s="85">
        <f t="shared" si="88"/>
        <v>0</v>
      </c>
      <c r="N288" s="85">
        <f t="shared" si="88"/>
        <v>0</v>
      </c>
      <c r="O288" s="85">
        <f t="shared" si="88"/>
        <v>0</v>
      </c>
    </row>
    <row r="289" spans="1:15" x14ac:dyDescent="0.25">
      <c r="A289" s="96"/>
      <c r="B289" s="97"/>
      <c r="C289" s="14" t="s">
        <v>10</v>
      </c>
      <c r="D289" s="82">
        <f t="shared" si="87"/>
        <v>0</v>
      </c>
      <c r="E289" s="82">
        <v>0</v>
      </c>
      <c r="F289" s="83">
        <v>0</v>
      </c>
      <c r="G289" s="83">
        <v>0</v>
      </c>
      <c r="H289" s="83">
        <v>0</v>
      </c>
      <c r="I289" s="82">
        <v>0</v>
      </c>
      <c r="J289" s="83">
        <v>0</v>
      </c>
      <c r="K289" s="82">
        <v>0</v>
      </c>
      <c r="L289" s="83">
        <v>0</v>
      </c>
      <c r="M289" s="82">
        <v>0</v>
      </c>
      <c r="N289" s="82">
        <v>0</v>
      </c>
      <c r="O289" s="82">
        <v>0</v>
      </c>
    </row>
    <row r="290" spans="1:15" x14ac:dyDescent="0.25">
      <c r="A290" s="96"/>
      <c r="B290" s="97"/>
      <c r="C290" s="14" t="s">
        <v>11</v>
      </c>
      <c r="D290" s="82">
        <f t="shared" si="87"/>
        <v>50418</v>
      </c>
      <c r="E290" s="82">
        <v>0</v>
      </c>
      <c r="F290" s="83">
        <v>0</v>
      </c>
      <c r="G290" s="83">
        <v>0</v>
      </c>
      <c r="H290" s="83">
        <v>0</v>
      </c>
      <c r="I290" s="82">
        <v>50418</v>
      </c>
      <c r="J290" s="83">
        <v>0</v>
      </c>
      <c r="K290" s="82">
        <v>0</v>
      </c>
      <c r="L290" s="83">
        <v>0</v>
      </c>
      <c r="M290" s="82">
        <v>0</v>
      </c>
      <c r="N290" s="82">
        <v>0</v>
      </c>
      <c r="O290" s="82">
        <v>0</v>
      </c>
    </row>
    <row r="291" spans="1:15" x14ac:dyDescent="0.25">
      <c r="A291" s="96"/>
      <c r="B291" s="97"/>
      <c r="C291" s="14" t="s">
        <v>12</v>
      </c>
      <c r="D291" s="82">
        <f t="shared" si="87"/>
        <v>2653.58</v>
      </c>
      <c r="E291" s="82">
        <v>0</v>
      </c>
      <c r="F291" s="83">
        <v>0</v>
      </c>
      <c r="G291" s="83">
        <v>0</v>
      </c>
      <c r="H291" s="83">
        <v>0</v>
      </c>
      <c r="I291" s="82">
        <v>2653.58</v>
      </c>
      <c r="J291" s="83">
        <v>0</v>
      </c>
      <c r="K291" s="82">
        <v>0</v>
      </c>
      <c r="L291" s="83">
        <v>0</v>
      </c>
      <c r="M291" s="82">
        <v>0</v>
      </c>
      <c r="N291" s="82">
        <v>0</v>
      </c>
      <c r="O291" s="82">
        <v>0</v>
      </c>
    </row>
    <row r="292" spans="1:15" x14ac:dyDescent="0.25">
      <c r="A292" s="96"/>
      <c r="B292" s="97"/>
      <c r="C292" s="14" t="s">
        <v>13</v>
      </c>
      <c r="D292" s="82">
        <f t="shared" si="87"/>
        <v>0</v>
      </c>
      <c r="E292" s="82">
        <v>0</v>
      </c>
      <c r="F292" s="83">
        <v>0</v>
      </c>
      <c r="G292" s="83">
        <v>0</v>
      </c>
      <c r="H292" s="83">
        <v>0</v>
      </c>
      <c r="I292" s="82">
        <v>0</v>
      </c>
      <c r="J292" s="83">
        <v>0</v>
      </c>
      <c r="K292" s="82">
        <v>0</v>
      </c>
      <c r="L292" s="83">
        <v>0</v>
      </c>
      <c r="M292" s="82">
        <v>0</v>
      </c>
      <c r="N292" s="82">
        <v>0</v>
      </c>
      <c r="O292" s="82">
        <v>0</v>
      </c>
    </row>
    <row r="293" spans="1:15" x14ac:dyDescent="0.25">
      <c r="A293" s="96" t="s">
        <v>203</v>
      </c>
      <c r="B293" s="97" t="s">
        <v>210</v>
      </c>
      <c r="C293" s="5" t="s">
        <v>3</v>
      </c>
      <c r="D293" s="84">
        <f t="shared" si="87"/>
        <v>12700</v>
      </c>
      <c r="E293" s="84">
        <f t="shared" ref="E293:O293" si="89">SUM(E294:E297)</f>
        <v>0</v>
      </c>
      <c r="F293" s="85">
        <f t="shared" si="89"/>
        <v>0</v>
      </c>
      <c r="G293" s="85">
        <f t="shared" si="89"/>
        <v>0</v>
      </c>
      <c r="H293" s="85">
        <f t="shared" si="89"/>
        <v>0</v>
      </c>
      <c r="I293" s="85">
        <f t="shared" si="89"/>
        <v>0</v>
      </c>
      <c r="J293" s="85">
        <f t="shared" si="89"/>
        <v>12700</v>
      </c>
      <c r="K293" s="84">
        <f t="shared" si="89"/>
        <v>0</v>
      </c>
      <c r="L293" s="85">
        <f t="shared" si="89"/>
        <v>0</v>
      </c>
      <c r="M293" s="85">
        <f t="shared" si="89"/>
        <v>0</v>
      </c>
      <c r="N293" s="85">
        <f t="shared" si="89"/>
        <v>0</v>
      </c>
      <c r="O293" s="85">
        <f t="shared" si="89"/>
        <v>0</v>
      </c>
    </row>
    <row r="294" spans="1:15" x14ac:dyDescent="0.25">
      <c r="A294" s="96"/>
      <c r="B294" s="97"/>
      <c r="C294" s="14" t="s">
        <v>10</v>
      </c>
      <c r="D294" s="82">
        <f t="shared" si="87"/>
        <v>0</v>
      </c>
      <c r="E294" s="82">
        <v>0</v>
      </c>
      <c r="F294" s="83">
        <v>0</v>
      </c>
      <c r="G294" s="83">
        <v>0</v>
      </c>
      <c r="H294" s="83">
        <v>0</v>
      </c>
      <c r="I294" s="82">
        <v>0</v>
      </c>
      <c r="J294" s="83">
        <v>0</v>
      </c>
      <c r="K294" s="82">
        <v>0</v>
      </c>
      <c r="L294" s="83">
        <v>0</v>
      </c>
      <c r="M294" s="82">
        <v>0</v>
      </c>
      <c r="N294" s="82">
        <v>0</v>
      </c>
      <c r="O294" s="82">
        <v>0</v>
      </c>
    </row>
    <row r="295" spans="1:15" x14ac:dyDescent="0.25">
      <c r="A295" s="96"/>
      <c r="B295" s="97"/>
      <c r="C295" s="14" t="s">
        <v>11</v>
      </c>
      <c r="D295" s="82">
        <f t="shared" si="87"/>
        <v>12065</v>
      </c>
      <c r="E295" s="82">
        <v>0</v>
      </c>
      <c r="F295" s="83">
        <v>0</v>
      </c>
      <c r="G295" s="83">
        <v>0</v>
      </c>
      <c r="H295" s="83">
        <v>0</v>
      </c>
      <c r="I295" s="82">
        <v>0</v>
      </c>
      <c r="J295" s="83">
        <v>12065</v>
      </c>
      <c r="K295" s="82">
        <v>0</v>
      </c>
      <c r="L295" s="83">
        <v>0</v>
      </c>
      <c r="M295" s="82">
        <v>0</v>
      </c>
      <c r="N295" s="82">
        <v>0</v>
      </c>
      <c r="O295" s="82">
        <v>0</v>
      </c>
    </row>
    <row r="296" spans="1:15" x14ac:dyDescent="0.25">
      <c r="A296" s="96"/>
      <c r="B296" s="97"/>
      <c r="C296" s="14" t="s">
        <v>12</v>
      </c>
      <c r="D296" s="82">
        <f t="shared" si="87"/>
        <v>635</v>
      </c>
      <c r="E296" s="82">
        <f>'ПРИЛОЖ  2'!I121</f>
        <v>0</v>
      </c>
      <c r="F296" s="83">
        <f>'ПРИЛОЖ  2'!J121</f>
        <v>0</v>
      </c>
      <c r="G296" s="83">
        <f>'ПРИЛОЖ  2'!K121</f>
        <v>0</v>
      </c>
      <c r="H296" s="83">
        <f>'ПРИЛОЖ  2'!L121</f>
        <v>0</v>
      </c>
      <c r="I296" s="82">
        <v>0</v>
      </c>
      <c r="J296" s="83">
        <v>635</v>
      </c>
      <c r="K296" s="82">
        <f>'ПРИЛОЖ  2'!O121</f>
        <v>0</v>
      </c>
      <c r="L296" s="83">
        <f>'ПРИЛОЖ  2'!P121</f>
        <v>0</v>
      </c>
      <c r="M296" s="82">
        <f>'ПРИЛОЖ  2'!Q121</f>
        <v>0</v>
      </c>
      <c r="N296" s="82">
        <f>'ПРИЛОЖ  2'!R121</f>
        <v>0</v>
      </c>
      <c r="O296" s="82">
        <f>'ПРИЛОЖ  2'!S121</f>
        <v>0</v>
      </c>
    </row>
    <row r="297" spans="1:15" x14ac:dyDescent="0.25">
      <c r="A297" s="96"/>
      <c r="B297" s="97"/>
      <c r="C297" s="14" t="s">
        <v>13</v>
      </c>
      <c r="D297" s="82">
        <f t="shared" si="87"/>
        <v>0</v>
      </c>
      <c r="E297" s="82">
        <v>0</v>
      </c>
      <c r="F297" s="83">
        <v>0</v>
      </c>
      <c r="G297" s="83">
        <v>0</v>
      </c>
      <c r="H297" s="83">
        <v>0</v>
      </c>
      <c r="I297" s="82">
        <v>0</v>
      </c>
      <c r="J297" s="83">
        <v>0</v>
      </c>
      <c r="K297" s="82">
        <v>0</v>
      </c>
      <c r="L297" s="83">
        <v>0</v>
      </c>
      <c r="M297" s="82">
        <v>0</v>
      </c>
      <c r="N297" s="82">
        <v>0</v>
      </c>
      <c r="O297" s="82">
        <v>0</v>
      </c>
    </row>
    <row r="298" spans="1:15" x14ac:dyDescent="0.25">
      <c r="C298" s="2"/>
      <c r="J298" s="77"/>
      <c r="K298" s="77"/>
      <c r="L298" s="77"/>
    </row>
    <row r="299" spans="1:15" x14ac:dyDescent="0.25">
      <c r="C299" s="2"/>
      <c r="J299" s="77"/>
      <c r="K299" s="77"/>
      <c r="L299" s="77"/>
    </row>
    <row r="300" spans="1:15" x14ac:dyDescent="0.25">
      <c r="C300" s="2"/>
      <c r="J300" s="77"/>
      <c r="K300" s="77"/>
      <c r="L300" s="77"/>
    </row>
    <row r="301" spans="1:15" x14ac:dyDescent="0.25">
      <c r="C301" s="2"/>
      <c r="J301" s="77"/>
      <c r="K301" s="77"/>
      <c r="L301" s="77"/>
    </row>
    <row r="302" spans="1:15" x14ac:dyDescent="0.25">
      <c r="C302" s="2"/>
      <c r="J302" s="77"/>
      <c r="K302" s="77"/>
      <c r="L302" s="77"/>
    </row>
    <row r="303" spans="1:15" x14ac:dyDescent="0.25">
      <c r="C303" s="2"/>
      <c r="J303" s="77"/>
      <c r="K303" s="77"/>
      <c r="L303" s="77"/>
    </row>
    <row r="304" spans="1:15" x14ac:dyDescent="0.25">
      <c r="C304" s="2"/>
      <c r="J304" s="77"/>
      <c r="K304" s="77"/>
      <c r="L304" s="77"/>
    </row>
    <row r="305" spans="3:12" x14ac:dyDescent="0.25">
      <c r="C305" s="2"/>
      <c r="J305" s="77"/>
      <c r="K305" s="77"/>
      <c r="L305" s="77"/>
    </row>
    <row r="306" spans="3:12" x14ac:dyDescent="0.25">
      <c r="C306" s="2"/>
      <c r="J306" s="77"/>
      <c r="K306" s="77"/>
      <c r="L306" s="77"/>
    </row>
    <row r="307" spans="3:12" x14ac:dyDescent="0.25">
      <c r="C307" s="2"/>
      <c r="J307" s="77"/>
      <c r="K307" s="77"/>
      <c r="L307" s="77"/>
    </row>
    <row r="308" spans="3:12" x14ac:dyDescent="0.25">
      <c r="C308" s="2"/>
      <c r="J308" s="77"/>
      <c r="K308" s="77"/>
      <c r="L308" s="77"/>
    </row>
    <row r="309" spans="3:12" x14ac:dyDescent="0.25">
      <c r="C309" s="2"/>
      <c r="J309" s="77"/>
      <c r="K309" s="77"/>
      <c r="L309" s="77"/>
    </row>
    <row r="310" spans="3:12" x14ac:dyDescent="0.25">
      <c r="C310" s="2"/>
      <c r="J310" s="77"/>
      <c r="K310" s="77"/>
      <c r="L310" s="77"/>
    </row>
    <row r="311" spans="3:12" x14ac:dyDescent="0.25">
      <c r="C311" s="2"/>
      <c r="J311" s="77"/>
      <c r="K311" s="77"/>
      <c r="L311" s="77"/>
    </row>
    <row r="312" spans="3:12" x14ac:dyDescent="0.25">
      <c r="C312" s="2"/>
      <c r="J312" s="77"/>
      <c r="K312" s="77"/>
      <c r="L312" s="77"/>
    </row>
    <row r="313" spans="3:12" x14ac:dyDescent="0.25">
      <c r="C313" s="2"/>
      <c r="J313" s="77"/>
      <c r="K313" s="77"/>
      <c r="L313" s="77"/>
    </row>
    <row r="314" spans="3:12" x14ac:dyDescent="0.25">
      <c r="C314" s="2"/>
      <c r="J314" s="77"/>
      <c r="K314" s="77"/>
      <c r="L314" s="77"/>
    </row>
    <row r="315" spans="3:12" x14ac:dyDescent="0.25">
      <c r="C315" s="2"/>
      <c r="J315" s="77"/>
      <c r="K315" s="77"/>
      <c r="L315" s="77"/>
    </row>
    <row r="316" spans="3:12" x14ac:dyDescent="0.25">
      <c r="C316" s="2"/>
      <c r="J316" s="77"/>
      <c r="K316" s="77"/>
      <c r="L316" s="77"/>
    </row>
    <row r="317" spans="3:12" x14ac:dyDescent="0.25">
      <c r="C317" s="2"/>
      <c r="J317" s="77"/>
      <c r="K317" s="77"/>
      <c r="L317" s="77"/>
    </row>
    <row r="318" spans="3:12" x14ac:dyDescent="0.25">
      <c r="C318" s="2"/>
      <c r="J318" s="77"/>
      <c r="K318" s="77"/>
      <c r="L318" s="77"/>
    </row>
    <row r="319" spans="3:12" x14ac:dyDescent="0.25">
      <c r="C319" s="2"/>
      <c r="J319" s="77"/>
      <c r="K319" s="77"/>
      <c r="L319" s="77"/>
    </row>
    <row r="320" spans="3:12" x14ac:dyDescent="0.25">
      <c r="C320" s="2"/>
      <c r="J320" s="77"/>
      <c r="K320" s="77"/>
      <c r="L320" s="77"/>
    </row>
    <row r="321" spans="3:12" x14ac:dyDescent="0.25">
      <c r="C321" s="2"/>
      <c r="J321" s="77"/>
      <c r="K321" s="77"/>
      <c r="L321" s="77"/>
    </row>
    <row r="322" spans="3:12" x14ac:dyDescent="0.25">
      <c r="C322" s="2"/>
      <c r="J322" s="77"/>
      <c r="K322" s="77"/>
      <c r="L322" s="77"/>
    </row>
    <row r="323" spans="3:12" x14ac:dyDescent="0.25">
      <c r="C323" s="2"/>
      <c r="J323" s="77"/>
      <c r="K323" s="77"/>
      <c r="L323" s="77"/>
    </row>
    <row r="324" spans="3:12" x14ac:dyDescent="0.25">
      <c r="C324" s="2"/>
      <c r="J324" s="77"/>
      <c r="K324" s="77"/>
      <c r="L324" s="77"/>
    </row>
    <row r="325" spans="3:12" x14ac:dyDescent="0.25">
      <c r="C325" s="2"/>
      <c r="J325" s="77"/>
      <c r="K325" s="77"/>
      <c r="L325" s="77"/>
    </row>
    <row r="326" spans="3:12" x14ac:dyDescent="0.25">
      <c r="C326" s="2"/>
      <c r="J326" s="77"/>
      <c r="K326" s="77"/>
      <c r="L326" s="77"/>
    </row>
    <row r="327" spans="3:12" x14ac:dyDescent="0.25">
      <c r="C327" s="2"/>
      <c r="J327" s="77"/>
      <c r="K327" s="77"/>
      <c r="L327" s="77"/>
    </row>
    <row r="328" spans="3:12" x14ac:dyDescent="0.25">
      <c r="C328" s="2"/>
      <c r="J328" s="77"/>
      <c r="K328" s="77"/>
      <c r="L328" s="77"/>
    </row>
    <row r="329" spans="3:12" x14ac:dyDescent="0.25">
      <c r="C329" s="2"/>
      <c r="J329" s="77"/>
      <c r="K329" s="77"/>
      <c r="L329" s="77"/>
    </row>
    <row r="330" spans="3:12" x14ac:dyDescent="0.25">
      <c r="C330" s="2"/>
      <c r="J330" s="77"/>
      <c r="K330" s="77"/>
      <c r="L330" s="77"/>
    </row>
    <row r="331" spans="3:12" x14ac:dyDescent="0.25">
      <c r="C331" s="2"/>
      <c r="J331" s="77"/>
      <c r="K331" s="77"/>
      <c r="L331" s="77"/>
    </row>
    <row r="332" spans="3:12" x14ac:dyDescent="0.25">
      <c r="C332" s="2"/>
      <c r="J332" s="77"/>
      <c r="K332" s="77"/>
      <c r="L332" s="77"/>
    </row>
    <row r="333" spans="3:12" x14ac:dyDescent="0.25">
      <c r="C333" s="2"/>
      <c r="J333" s="77"/>
      <c r="K333" s="77"/>
      <c r="L333" s="77"/>
    </row>
    <row r="334" spans="3:12" x14ac:dyDescent="0.25">
      <c r="C334" s="2"/>
      <c r="J334" s="77"/>
      <c r="K334" s="77"/>
      <c r="L334" s="77"/>
    </row>
    <row r="335" spans="3:12" x14ac:dyDescent="0.25">
      <c r="C335" s="2"/>
      <c r="J335" s="77"/>
      <c r="K335" s="77"/>
      <c r="L335" s="77"/>
    </row>
    <row r="336" spans="3:12" x14ac:dyDescent="0.25">
      <c r="C336" s="2"/>
      <c r="J336" s="77"/>
      <c r="K336" s="77"/>
      <c r="L336" s="77"/>
    </row>
    <row r="337" spans="3:12" x14ac:dyDescent="0.25">
      <c r="C337" s="2"/>
      <c r="J337" s="77"/>
      <c r="K337" s="77"/>
      <c r="L337" s="77"/>
    </row>
    <row r="338" spans="3:12" x14ac:dyDescent="0.25">
      <c r="C338" s="2"/>
      <c r="J338" s="77"/>
      <c r="K338" s="77"/>
      <c r="L338" s="77"/>
    </row>
    <row r="339" spans="3:12" x14ac:dyDescent="0.25">
      <c r="C339" s="2"/>
      <c r="J339" s="77"/>
      <c r="K339" s="77"/>
      <c r="L339" s="77"/>
    </row>
    <row r="340" spans="3:12" x14ac:dyDescent="0.25">
      <c r="C340" s="2"/>
      <c r="J340" s="77"/>
      <c r="K340" s="77"/>
      <c r="L340" s="77"/>
    </row>
    <row r="341" spans="3:12" x14ac:dyDescent="0.25">
      <c r="J341" s="77"/>
      <c r="K341" s="77"/>
      <c r="L341" s="77"/>
    </row>
  </sheetData>
  <autoFilter ref="A9:O297"/>
  <mergeCells count="122">
    <mergeCell ref="A66:A70"/>
    <mergeCell ref="A121:A125"/>
    <mergeCell ref="A176:A180"/>
    <mergeCell ref="B176:B180"/>
    <mergeCell ref="M4:O4"/>
    <mergeCell ref="A1:O2"/>
    <mergeCell ref="A3:O3"/>
    <mergeCell ref="A5:O5"/>
    <mergeCell ref="A217:A221"/>
    <mergeCell ref="B217:B221"/>
    <mergeCell ref="B66:B70"/>
    <mergeCell ref="A26:A30"/>
    <mergeCell ref="B26:B30"/>
    <mergeCell ref="B31:B35"/>
    <mergeCell ref="A36:A40"/>
    <mergeCell ref="A71:A75"/>
    <mergeCell ref="B71:B75"/>
    <mergeCell ref="B36:B40"/>
    <mergeCell ref="A31:A35"/>
    <mergeCell ref="C7:C8"/>
    <mergeCell ref="A46:A50"/>
    <mergeCell ref="B46:B50"/>
    <mergeCell ref="B192:B196"/>
    <mergeCell ref="A197:A201"/>
    <mergeCell ref="B197:B201"/>
    <mergeCell ref="B181:B185"/>
    <mergeCell ref="B116:B120"/>
    <mergeCell ref="A257:A261"/>
    <mergeCell ref="B257:B261"/>
    <mergeCell ref="A202:A206"/>
    <mergeCell ref="B121:B125"/>
    <mergeCell ref="A156:A160"/>
    <mergeCell ref="B156:B160"/>
    <mergeCell ref="A101:A105"/>
    <mergeCell ref="A41:A45"/>
    <mergeCell ref="B41:B45"/>
    <mergeCell ref="A61:A65"/>
    <mergeCell ref="B61:B65"/>
    <mergeCell ref="A207:A211"/>
    <mergeCell ref="B207:B211"/>
    <mergeCell ref="A106:A110"/>
    <mergeCell ref="B106:B110"/>
    <mergeCell ref="B202:B206"/>
    <mergeCell ref="A192:A196"/>
    <mergeCell ref="A161:A165"/>
    <mergeCell ref="B161:B165"/>
    <mergeCell ref="A166:A170"/>
    <mergeCell ref="B166:B170"/>
    <mergeCell ref="A171:A175"/>
    <mergeCell ref="B171:B175"/>
    <mergeCell ref="A151:A155"/>
    <mergeCell ref="A146:A150"/>
    <mergeCell ref="B146:B150"/>
    <mergeCell ref="A126:A130"/>
    <mergeCell ref="A10:A14"/>
    <mergeCell ref="B10:B14"/>
    <mergeCell ref="A15:A19"/>
    <mergeCell ref="B15:B19"/>
    <mergeCell ref="A288:A292"/>
    <mergeCell ref="B288:B292"/>
    <mergeCell ref="A21:A25"/>
    <mergeCell ref="B21:B25"/>
    <mergeCell ref="A56:A60"/>
    <mergeCell ref="B56:B60"/>
    <mergeCell ref="A76:A80"/>
    <mergeCell ref="B76:B80"/>
    <mergeCell ref="A81:A85"/>
    <mergeCell ref="B81:B85"/>
    <mergeCell ref="A181:A185"/>
    <mergeCell ref="A187:A191"/>
    <mergeCell ref="B187:B191"/>
    <mergeCell ref="B126:B130"/>
    <mergeCell ref="B141:B145"/>
    <mergeCell ref="A116:A120"/>
    <mergeCell ref="A277:A281"/>
    <mergeCell ref="B277:B281"/>
    <mergeCell ref="A282:A286"/>
    <mergeCell ref="B282:B286"/>
    <mergeCell ref="D7:O7"/>
    <mergeCell ref="B86:B90"/>
    <mergeCell ref="A51:A55"/>
    <mergeCell ref="B51:B55"/>
    <mergeCell ref="A7:A8"/>
    <mergeCell ref="B7:B8"/>
    <mergeCell ref="B151:B155"/>
    <mergeCell ref="A141:A145"/>
    <mergeCell ref="A86:A90"/>
    <mergeCell ref="A96:A100"/>
    <mergeCell ref="B91:B95"/>
    <mergeCell ref="B96:B100"/>
    <mergeCell ref="B101:B105"/>
    <mergeCell ref="A91:A95"/>
    <mergeCell ref="A111:A115"/>
    <mergeCell ref="B111:B115"/>
    <mergeCell ref="A131:A135"/>
    <mergeCell ref="B131:B135"/>
    <mergeCell ref="B136:B140"/>
    <mergeCell ref="A136:A140"/>
    <mergeCell ref="A212:A216"/>
    <mergeCell ref="B212:B216"/>
    <mergeCell ref="A222:A226"/>
    <mergeCell ref="B222:B226"/>
    <mergeCell ref="A232:A236"/>
    <mergeCell ref="B232:B236"/>
    <mergeCell ref="A227:A231"/>
    <mergeCell ref="A293:A297"/>
    <mergeCell ref="B293:B297"/>
    <mergeCell ref="A262:A266"/>
    <mergeCell ref="B262:B266"/>
    <mergeCell ref="B227:B231"/>
    <mergeCell ref="A247:A251"/>
    <mergeCell ref="B242:B246"/>
    <mergeCell ref="A242:A246"/>
    <mergeCell ref="B237:B241"/>
    <mergeCell ref="A237:A241"/>
    <mergeCell ref="B247:B251"/>
    <mergeCell ref="A252:A256"/>
    <mergeCell ref="B252:B256"/>
    <mergeCell ref="A267:A271"/>
    <mergeCell ref="B267:B271"/>
    <mergeCell ref="A272:A276"/>
    <mergeCell ref="B272:B276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62" fitToHeight="0" orientation="landscape" r:id="rId1"/>
  <rowBreaks count="5" manualBreakCount="5">
    <brk id="50" max="14" man="1"/>
    <brk id="105" max="14" man="1"/>
    <brk id="155" max="14" man="1"/>
    <brk id="206" max="14" man="1"/>
    <brk id="26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8"/>
  <sheetViews>
    <sheetView tabSelected="1" zoomScale="95" zoomScaleNormal="95" zoomScaleSheetLayoutView="100" workbookViewId="0">
      <pane xSplit="7" ySplit="7" topLeftCell="O13" activePane="bottomRight" state="frozen"/>
      <selection pane="topRight" activeCell="H1" sqref="H1"/>
      <selection pane="bottomLeft" activeCell="A7" sqref="A7"/>
      <selection pane="bottomRight" activeCell="Q3" sqref="Q3:S3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8.425781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2.7109375" style="7" customWidth="1"/>
    <col min="9" max="13" width="11.7109375" style="7" customWidth="1"/>
    <col min="14" max="14" width="12.7109375" style="7" customWidth="1"/>
    <col min="15" max="15" width="12.7109375" style="30" customWidth="1"/>
    <col min="16" max="16" width="14" style="18" customWidth="1"/>
    <col min="17" max="17" width="12.5703125" style="18" customWidth="1"/>
    <col min="18" max="18" width="12.7109375" style="9" customWidth="1"/>
    <col min="19" max="19" width="11.5703125" style="9" customWidth="1"/>
    <col min="20" max="20" width="12.42578125" style="9" bestFit="1" customWidth="1"/>
    <col min="21" max="16384" width="9.140625" style="9"/>
  </cols>
  <sheetData>
    <row r="1" spans="1:21" x14ac:dyDescent="0.25">
      <c r="J1" s="122" t="s">
        <v>40</v>
      </c>
      <c r="K1" s="122"/>
      <c r="L1" s="122"/>
      <c r="M1" s="122"/>
      <c r="N1" s="122"/>
      <c r="O1" s="122"/>
      <c r="P1" s="122"/>
      <c r="Q1" s="122"/>
      <c r="R1" s="122"/>
      <c r="S1" s="122"/>
    </row>
    <row r="2" spans="1:21" x14ac:dyDescent="0.25">
      <c r="G2" s="122" t="s">
        <v>231</v>
      </c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</row>
    <row r="3" spans="1:21" x14ac:dyDescent="0.25">
      <c r="G3" s="90"/>
      <c r="H3" s="90"/>
      <c r="I3" s="90"/>
      <c r="J3" s="90"/>
      <c r="K3" s="90"/>
      <c r="L3" s="90"/>
      <c r="M3" s="90"/>
      <c r="N3" s="90"/>
      <c r="O3" s="90"/>
      <c r="P3" s="90"/>
      <c r="Q3" s="125" t="s">
        <v>244</v>
      </c>
      <c r="R3" s="125"/>
      <c r="S3" s="125"/>
    </row>
    <row r="4" spans="1:21" ht="44.25" customHeight="1" x14ac:dyDescent="0.25">
      <c r="A4" s="123" t="s">
        <v>119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</row>
    <row r="5" spans="1:21" s="11" customFormat="1" x14ac:dyDescent="0.25">
      <c r="A5" s="121" t="s">
        <v>0</v>
      </c>
      <c r="B5" s="121" t="s">
        <v>195</v>
      </c>
      <c r="C5" s="121" t="s">
        <v>18</v>
      </c>
      <c r="D5" s="121" t="s">
        <v>19</v>
      </c>
      <c r="E5" s="121"/>
      <c r="F5" s="121"/>
      <c r="G5" s="121"/>
      <c r="H5" s="121" t="s">
        <v>20</v>
      </c>
      <c r="I5" s="121"/>
      <c r="J5" s="121"/>
      <c r="K5" s="121"/>
      <c r="L5" s="121"/>
      <c r="M5" s="121"/>
      <c r="N5" s="121"/>
      <c r="O5" s="124"/>
      <c r="P5" s="124"/>
      <c r="Q5" s="124"/>
      <c r="R5" s="124"/>
      <c r="S5" s="124"/>
    </row>
    <row r="6" spans="1:21" s="11" customFormat="1" x14ac:dyDescent="0.25">
      <c r="A6" s="121"/>
      <c r="B6" s="121"/>
      <c r="C6" s="121"/>
      <c r="D6" s="121" t="s">
        <v>21</v>
      </c>
      <c r="E6" s="121" t="s">
        <v>22</v>
      </c>
      <c r="F6" s="121" t="s">
        <v>42</v>
      </c>
      <c r="G6" s="121" t="s">
        <v>23</v>
      </c>
      <c r="H6" s="121" t="s">
        <v>3</v>
      </c>
      <c r="I6" s="121" t="s">
        <v>4</v>
      </c>
      <c r="J6" s="121" t="s">
        <v>5</v>
      </c>
      <c r="K6" s="121" t="s">
        <v>6</v>
      </c>
      <c r="L6" s="121" t="s">
        <v>7</v>
      </c>
      <c r="M6" s="120" t="s">
        <v>8</v>
      </c>
      <c r="N6" s="121" t="s">
        <v>9</v>
      </c>
      <c r="O6" s="121" t="s">
        <v>106</v>
      </c>
      <c r="P6" s="120" t="s">
        <v>107</v>
      </c>
      <c r="Q6" s="120" t="s">
        <v>108</v>
      </c>
      <c r="R6" s="120" t="s">
        <v>109</v>
      </c>
      <c r="S6" s="120" t="s">
        <v>110</v>
      </c>
    </row>
    <row r="7" spans="1:21" s="11" customFormat="1" ht="45.4" customHeight="1" x14ac:dyDescent="0.25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0"/>
      <c r="N7" s="121"/>
      <c r="O7" s="121"/>
      <c r="P7" s="120"/>
      <c r="Q7" s="120"/>
      <c r="R7" s="120"/>
      <c r="S7" s="120"/>
    </row>
    <row r="8" spans="1:21" s="10" customFormat="1" ht="161.85" customHeight="1" x14ac:dyDescent="0.2">
      <c r="A8" s="36"/>
      <c r="B8" s="37" t="s">
        <v>196</v>
      </c>
      <c r="C8" s="40" t="s">
        <v>211</v>
      </c>
      <c r="D8" s="41" t="s">
        <v>98</v>
      </c>
      <c r="E8" s="41" t="s">
        <v>99</v>
      </c>
      <c r="F8" s="36" t="s">
        <v>94</v>
      </c>
      <c r="G8" s="36"/>
      <c r="H8" s="38">
        <f>SUM(I8:S8)</f>
        <v>782410.88326999999</v>
      </c>
      <c r="I8" s="38">
        <f t="shared" ref="I8:S8" si="0">SUM(I9+I44)</f>
        <v>13242.373</v>
      </c>
      <c r="J8" s="38">
        <f t="shared" si="0"/>
        <v>11531.616</v>
      </c>
      <c r="K8" s="38">
        <f t="shared" si="0"/>
        <v>14088.577999999998</v>
      </c>
      <c r="L8" s="38">
        <f t="shared" si="0"/>
        <v>18178.413</v>
      </c>
      <c r="M8" s="38">
        <f t="shared" si="0"/>
        <v>90929.914000000004</v>
      </c>
      <c r="N8" s="38">
        <f t="shared" si="0"/>
        <v>113252.311</v>
      </c>
      <c r="O8" s="38">
        <f t="shared" si="0"/>
        <v>108145.21699999999</v>
      </c>
      <c r="P8" s="38">
        <f t="shared" si="0"/>
        <v>104491.98913999999</v>
      </c>
      <c r="Q8" s="38">
        <f t="shared" si="0"/>
        <v>122449.83051</v>
      </c>
      <c r="R8" s="38">
        <f t="shared" si="0"/>
        <v>105987.21262000001</v>
      </c>
      <c r="S8" s="38">
        <f t="shared" si="0"/>
        <v>80113.429000000004</v>
      </c>
    </row>
    <row r="9" spans="1:21" s="10" customFormat="1" ht="28.5" x14ac:dyDescent="0.2">
      <c r="A9" s="33">
        <v>1</v>
      </c>
      <c r="B9" s="39" t="s">
        <v>97</v>
      </c>
      <c r="C9" s="34" t="s">
        <v>27</v>
      </c>
      <c r="D9" s="42" t="s">
        <v>98</v>
      </c>
      <c r="E9" s="42" t="s">
        <v>99</v>
      </c>
      <c r="F9" s="33" t="s">
        <v>93</v>
      </c>
      <c r="G9" s="33"/>
      <c r="H9" s="35">
        <f>I9+J9+K9+L9+M9+N9+O9+P9+Q9+R9+S9</f>
        <v>544257.78969000001</v>
      </c>
      <c r="I9" s="35">
        <f>I10</f>
        <v>8379.384</v>
      </c>
      <c r="J9" s="35">
        <f t="shared" ref="J9:S9" si="1">J10</f>
        <v>9495.4259999999995</v>
      </c>
      <c r="K9" s="35">
        <f t="shared" si="1"/>
        <v>12061.378999999997</v>
      </c>
      <c r="L9" s="35">
        <f t="shared" si="1"/>
        <v>14869.834000000001</v>
      </c>
      <c r="M9" s="35">
        <f t="shared" si="1"/>
        <v>80500.657000000007</v>
      </c>
      <c r="N9" s="35">
        <f t="shared" si="1"/>
        <v>91678.612999999998</v>
      </c>
      <c r="O9" s="35">
        <f>O10</f>
        <v>72791.11099999999</v>
      </c>
      <c r="P9" s="35">
        <f>P10</f>
        <v>63516.034540000001</v>
      </c>
      <c r="Q9" s="35">
        <f>Q10</f>
        <v>75891.56753</v>
      </c>
      <c r="R9" s="35">
        <f t="shared" si="1"/>
        <v>70473.783620000002</v>
      </c>
      <c r="S9" s="35">
        <f t="shared" si="1"/>
        <v>44600</v>
      </c>
      <c r="T9" s="68"/>
    </row>
    <row r="10" spans="1:21" s="10" customFormat="1" ht="51.75" x14ac:dyDescent="0.2">
      <c r="A10" s="33" t="s">
        <v>14</v>
      </c>
      <c r="B10" s="34" t="s">
        <v>164</v>
      </c>
      <c r="C10" s="34" t="s">
        <v>24</v>
      </c>
      <c r="D10" s="42" t="s">
        <v>98</v>
      </c>
      <c r="E10" s="42" t="s">
        <v>99</v>
      </c>
      <c r="F10" s="33" t="s">
        <v>92</v>
      </c>
      <c r="G10" s="33"/>
      <c r="H10" s="35">
        <f>H11+H12+H13+H14+H15+H16+H18+H19+H20+H21+H22+H23+H24+H25+H26</f>
        <v>353653.84582000005</v>
      </c>
      <c r="I10" s="35">
        <f t="shared" ref="I10:O10" si="2">SUM(I11:I40)</f>
        <v>8379.384</v>
      </c>
      <c r="J10" s="35">
        <f t="shared" si="2"/>
        <v>9495.4259999999995</v>
      </c>
      <c r="K10" s="35">
        <f t="shared" si="2"/>
        <v>12061.378999999997</v>
      </c>
      <c r="L10" s="35">
        <f t="shared" si="2"/>
        <v>14869.834000000001</v>
      </c>
      <c r="M10" s="35">
        <f t="shared" si="2"/>
        <v>80500.657000000007</v>
      </c>
      <c r="N10" s="35">
        <f t="shared" si="2"/>
        <v>91678.612999999998</v>
      </c>
      <c r="O10" s="35">
        <f t="shared" si="2"/>
        <v>72791.11099999999</v>
      </c>
      <c r="P10" s="35">
        <f>SUM(P11:P43)</f>
        <v>63516.034540000001</v>
      </c>
      <c r="Q10" s="35">
        <f>SUM(Q11:Q43)</f>
        <v>75891.56753</v>
      </c>
      <c r="R10" s="35">
        <f>SUM(R11:R43)</f>
        <v>70473.783620000002</v>
      </c>
      <c r="S10" s="35">
        <f>SUM(S11:S43)</f>
        <v>44600</v>
      </c>
      <c r="T10" s="68"/>
    </row>
    <row r="11" spans="1:21" s="49" customFormat="1" ht="25.5" x14ac:dyDescent="0.25">
      <c r="A11" s="44" t="s">
        <v>29</v>
      </c>
      <c r="B11" s="45" t="s">
        <v>186</v>
      </c>
      <c r="C11" s="45" t="s">
        <v>27</v>
      </c>
      <c r="D11" s="46" t="s">
        <v>48</v>
      </c>
      <c r="E11" s="46" t="s">
        <v>81</v>
      </c>
      <c r="F11" s="44" t="s">
        <v>91</v>
      </c>
      <c r="G11" s="44"/>
      <c r="H11" s="47">
        <f>I11+J11+K11+L11+M11+N11+O11+P11+Q11+R11+S11</f>
        <v>77665.700660000002</v>
      </c>
      <c r="I11" s="48">
        <v>3000</v>
      </c>
      <c r="J11" s="48">
        <v>3300</v>
      </c>
      <c r="K11" s="48">
        <v>4491.1629999999996</v>
      </c>
      <c r="L11" s="48">
        <v>4500</v>
      </c>
      <c r="M11" s="48">
        <v>7093.7</v>
      </c>
      <c r="N11" s="48">
        <v>7701.98</v>
      </c>
      <c r="O11" s="48">
        <v>9379</v>
      </c>
      <c r="P11" s="92">
        <v>9747.6236599999993</v>
      </c>
      <c r="Q11" s="48">
        <v>10252.234</v>
      </c>
      <c r="R11" s="48">
        <v>9100</v>
      </c>
      <c r="S11" s="48">
        <v>9100</v>
      </c>
    </row>
    <row r="12" spans="1:21" s="49" customFormat="1" ht="25.5" x14ac:dyDescent="0.25">
      <c r="A12" s="44" t="s">
        <v>30</v>
      </c>
      <c r="B12" s="45" t="s">
        <v>166</v>
      </c>
      <c r="C12" s="45" t="s">
        <v>114</v>
      </c>
      <c r="D12" s="46" t="s">
        <v>49</v>
      </c>
      <c r="E12" s="46" t="s">
        <v>81</v>
      </c>
      <c r="F12" s="44" t="s">
        <v>90</v>
      </c>
      <c r="G12" s="44"/>
      <c r="H12" s="47">
        <f>I12+J12+K12+L12+M12+N12+O12+P12+Q12+R12+S12</f>
        <v>65152.634880000005</v>
      </c>
      <c r="I12" s="50">
        <v>1000</v>
      </c>
      <c r="J12" s="50">
        <v>2000</v>
      </c>
      <c r="K12" s="50">
        <v>1000</v>
      </c>
      <c r="L12" s="50">
        <v>1484.9590000000001</v>
      </c>
      <c r="M12" s="50">
        <v>18243.894</v>
      </c>
      <c r="N12" s="50">
        <v>20537.625</v>
      </c>
      <c r="O12" s="50">
        <v>7578.2330000000002</v>
      </c>
      <c r="P12" s="72">
        <v>2807.9238799999998</v>
      </c>
      <c r="Q12" s="48">
        <v>4000</v>
      </c>
      <c r="R12" s="48">
        <v>4000</v>
      </c>
      <c r="S12" s="48">
        <v>2500</v>
      </c>
    </row>
    <row r="13" spans="1:21" s="75" customFormat="1" ht="25.5" x14ac:dyDescent="0.25">
      <c r="A13" s="70" t="s">
        <v>31</v>
      </c>
      <c r="B13" s="59" t="s">
        <v>28</v>
      </c>
      <c r="C13" s="59" t="s">
        <v>27</v>
      </c>
      <c r="D13" s="73" t="s">
        <v>48</v>
      </c>
      <c r="E13" s="73" t="s">
        <v>81</v>
      </c>
      <c r="F13" s="70" t="s">
        <v>89</v>
      </c>
      <c r="G13" s="70"/>
      <c r="H13" s="74">
        <f>I13+J13+K13+L13+M13+N13+O13+P13+Q13+R13+S13</f>
        <v>187505.59432</v>
      </c>
      <c r="I13" s="72">
        <v>3514.81</v>
      </c>
      <c r="J13" s="72">
        <v>3015.8209999999999</v>
      </c>
      <c r="K13" s="72">
        <v>1552.154</v>
      </c>
      <c r="L13" s="72">
        <v>3563.087</v>
      </c>
      <c r="M13" s="72">
        <v>14056.297</v>
      </c>
      <c r="N13" s="72">
        <v>44649.07</v>
      </c>
      <c r="O13" s="72">
        <v>31197.547999999999</v>
      </c>
      <c r="P13" s="72">
        <v>30582.972000000002</v>
      </c>
      <c r="Q13" s="48">
        <v>22886.917659999999</v>
      </c>
      <c r="R13" s="48">
        <v>22486.917659999999</v>
      </c>
      <c r="S13" s="48">
        <v>10000</v>
      </c>
      <c r="U13" s="76"/>
    </row>
    <row r="14" spans="1:21" s="49" customFormat="1" ht="38.25" x14ac:dyDescent="0.25">
      <c r="A14" s="44" t="s">
        <v>32</v>
      </c>
      <c r="B14" s="45" t="s">
        <v>205</v>
      </c>
      <c r="C14" s="45" t="s">
        <v>27</v>
      </c>
      <c r="D14" s="46" t="s">
        <v>48</v>
      </c>
      <c r="E14" s="46" t="s">
        <v>81</v>
      </c>
      <c r="F14" s="44" t="s">
        <v>88</v>
      </c>
      <c r="G14" s="44"/>
      <c r="H14" s="47">
        <f>I14+J14+K14+L14+M14+N14+O14+P14+Q14+R14+S14</f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48">
        <v>0</v>
      </c>
      <c r="Q14" s="48">
        <v>0</v>
      </c>
      <c r="R14" s="48">
        <f t="shared" ref="Q14:R31" si="3">ROUND(Q14*14243.4/13964.1,0)</f>
        <v>0</v>
      </c>
      <c r="S14" s="48">
        <f t="shared" ref="S14:S31" si="4">ROUND(R14*14818.8/14528.3,0)</f>
        <v>0</v>
      </c>
    </row>
    <row r="15" spans="1:21" s="49" customFormat="1" ht="25.5" x14ac:dyDescent="0.25">
      <c r="A15" s="44" t="s">
        <v>33</v>
      </c>
      <c r="B15" s="45" t="s">
        <v>60</v>
      </c>
      <c r="C15" s="45" t="s">
        <v>27</v>
      </c>
      <c r="D15" s="46" t="s">
        <v>48</v>
      </c>
      <c r="E15" s="46" t="s">
        <v>81</v>
      </c>
      <c r="F15" s="44" t="s">
        <v>87</v>
      </c>
      <c r="G15" s="44"/>
      <c r="H15" s="47">
        <f>I15+J15+K15+L15+M15+N15+O15+P15+Q15+R15+S15</f>
        <v>1025.6099999999999</v>
      </c>
      <c r="I15" s="50">
        <v>0</v>
      </c>
      <c r="J15" s="50">
        <v>0</v>
      </c>
      <c r="K15" s="50">
        <v>1025.6099999999999</v>
      </c>
      <c r="L15" s="50">
        <v>0</v>
      </c>
      <c r="M15" s="50">
        <v>0</v>
      </c>
      <c r="N15" s="50">
        <v>0</v>
      </c>
      <c r="O15" s="50">
        <v>0</v>
      </c>
      <c r="P15" s="48">
        <f t="shared" ref="P15:P31" si="5">ROUND(O15*13964.1/13690.3,0)</f>
        <v>0</v>
      </c>
      <c r="Q15" s="48">
        <f t="shared" si="3"/>
        <v>0</v>
      </c>
      <c r="R15" s="48">
        <f t="shared" si="3"/>
        <v>0</v>
      </c>
      <c r="S15" s="48">
        <f t="shared" si="4"/>
        <v>0</v>
      </c>
    </row>
    <row r="16" spans="1:21" s="49" customFormat="1" ht="25.5" x14ac:dyDescent="0.25">
      <c r="A16" s="44" t="s">
        <v>34</v>
      </c>
      <c r="B16" s="45" t="s">
        <v>60</v>
      </c>
      <c r="C16" s="45" t="s">
        <v>57</v>
      </c>
      <c r="D16" s="46" t="s">
        <v>58</v>
      </c>
      <c r="E16" s="46" t="s">
        <v>81</v>
      </c>
      <c r="F16" s="44">
        <v>5210100010</v>
      </c>
      <c r="G16" s="44"/>
      <c r="H16" s="47">
        <f t="shared" ref="H16:H17" si="6">I16+J16+K16+L16+M16+N16+O16+P16+Q16+R16+S16</f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48">
        <f t="shared" si="5"/>
        <v>0</v>
      </c>
      <c r="Q16" s="48">
        <f t="shared" si="3"/>
        <v>0</v>
      </c>
      <c r="R16" s="48">
        <f t="shared" si="3"/>
        <v>0</v>
      </c>
      <c r="S16" s="48">
        <f t="shared" si="4"/>
        <v>0</v>
      </c>
    </row>
    <row r="17" spans="1:19" s="49" customFormat="1" ht="38.25" x14ac:dyDescent="0.25">
      <c r="A17" s="44" t="s">
        <v>175</v>
      </c>
      <c r="B17" s="45" t="s">
        <v>104</v>
      </c>
      <c r="C17" s="45" t="s">
        <v>27</v>
      </c>
      <c r="D17" s="46" t="s">
        <v>48</v>
      </c>
      <c r="E17" s="46" t="s">
        <v>81</v>
      </c>
      <c r="F17" s="44">
        <v>5210100011</v>
      </c>
      <c r="G17" s="44"/>
      <c r="H17" s="47">
        <f t="shared" si="6"/>
        <v>240</v>
      </c>
      <c r="I17" s="50">
        <v>0</v>
      </c>
      <c r="J17" s="50">
        <v>0</v>
      </c>
      <c r="K17" s="50">
        <v>0</v>
      </c>
      <c r="L17" s="50">
        <v>240</v>
      </c>
      <c r="M17" s="50">
        <v>0</v>
      </c>
      <c r="N17" s="50">
        <v>0</v>
      </c>
      <c r="O17" s="50">
        <v>0</v>
      </c>
      <c r="P17" s="48">
        <f t="shared" si="5"/>
        <v>0</v>
      </c>
      <c r="Q17" s="48">
        <f t="shared" si="3"/>
        <v>0</v>
      </c>
      <c r="R17" s="48">
        <f t="shared" si="3"/>
        <v>0</v>
      </c>
      <c r="S17" s="48">
        <f t="shared" si="4"/>
        <v>0</v>
      </c>
    </row>
    <row r="18" spans="1:19" s="49" customFormat="1" ht="19.5" customHeight="1" x14ac:dyDescent="0.25">
      <c r="A18" s="44" t="s">
        <v>35</v>
      </c>
      <c r="B18" s="45" t="s">
        <v>15</v>
      </c>
      <c r="C18" s="45" t="s">
        <v>27</v>
      </c>
      <c r="D18" s="46" t="s">
        <v>48</v>
      </c>
      <c r="E18" s="46"/>
      <c r="F18" s="44" t="s">
        <v>24</v>
      </c>
      <c r="G18" s="44"/>
      <c r="H18" s="47">
        <f t="shared" ref="H18:H53" si="7">I18+J18+K18+L18+M18+N18+O18+P18+Q18+R18+S18</f>
        <v>0</v>
      </c>
      <c r="I18" s="50">
        <v>0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0">
        <v>0</v>
      </c>
      <c r="P18" s="48">
        <f t="shared" si="5"/>
        <v>0</v>
      </c>
      <c r="Q18" s="48">
        <f t="shared" si="3"/>
        <v>0</v>
      </c>
      <c r="R18" s="48">
        <f t="shared" si="3"/>
        <v>0</v>
      </c>
      <c r="S18" s="48">
        <f t="shared" si="4"/>
        <v>0</v>
      </c>
    </row>
    <row r="19" spans="1:19" s="49" customFormat="1" ht="25.5" x14ac:dyDescent="0.25">
      <c r="A19" s="51" t="s">
        <v>36</v>
      </c>
      <c r="B19" s="45" t="s">
        <v>66</v>
      </c>
      <c r="C19" s="45" t="s">
        <v>52</v>
      </c>
      <c r="D19" s="46" t="s">
        <v>48</v>
      </c>
      <c r="E19" s="46" t="s">
        <v>81</v>
      </c>
      <c r="F19" s="44" t="s">
        <v>67</v>
      </c>
      <c r="G19" s="44"/>
      <c r="H19" s="47">
        <f t="shared" si="7"/>
        <v>16220.309959999999</v>
      </c>
      <c r="I19" s="50">
        <v>445.608</v>
      </c>
      <c r="J19" s="50">
        <v>0</v>
      </c>
      <c r="K19" s="50">
        <v>583.06600000000003</v>
      </c>
      <c r="L19" s="50">
        <v>595.84900000000005</v>
      </c>
      <c r="M19" s="50">
        <v>600.76300000000003</v>
      </c>
      <c r="N19" s="50">
        <v>0</v>
      </c>
      <c r="O19" s="50">
        <v>599.64300000000003</v>
      </c>
      <c r="P19" s="48">
        <v>597.51499999999999</v>
      </c>
      <c r="Q19" s="48">
        <v>911</v>
      </c>
      <c r="R19" s="48">
        <v>11886.865959999999</v>
      </c>
      <c r="S19" s="48">
        <v>0</v>
      </c>
    </row>
    <row r="20" spans="1:19" s="49" customFormat="1" ht="25.5" x14ac:dyDescent="0.25">
      <c r="A20" s="51" t="s">
        <v>37</v>
      </c>
      <c r="B20" s="45" t="s">
        <v>25</v>
      </c>
      <c r="C20" s="45" t="s">
        <v>27</v>
      </c>
      <c r="D20" s="46" t="s">
        <v>48</v>
      </c>
      <c r="E20" s="46" t="s">
        <v>81</v>
      </c>
      <c r="F20" s="44" t="s">
        <v>53</v>
      </c>
      <c r="G20" s="44"/>
      <c r="H20" s="47">
        <f t="shared" si="7"/>
        <v>418.96600000000001</v>
      </c>
      <c r="I20" s="50">
        <v>418.96600000000001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48">
        <f t="shared" si="5"/>
        <v>0</v>
      </c>
      <c r="Q20" s="48">
        <f t="shared" si="3"/>
        <v>0</v>
      </c>
      <c r="R20" s="48">
        <f t="shared" si="3"/>
        <v>0</v>
      </c>
      <c r="S20" s="48">
        <f t="shared" si="4"/>
        <v>0</v>
      </c>
    </row>
    <row r="21" spans="1:19" s="49" customFormat="1" ht="38.25" x14ac:dyDescent="0.25">
      <c r="A21" s="51" t="s">
        <v>43</v>
      </c>
      <c r="B21" s="45" t="s">
        <v>44</v>
      </c>
      <c r="C21" s="45" t="s">
        <v>27</v>
      </c>
      <c r="D21" s="46" t="s">
        <v>48</v>
      </c>
      <c r="E21" s="46" t="s">
        <v>81</v>
      </c>
      <c r="F21" s="44" t="s">
        <v>86</v>
      </c>
      <c r="G21" s="44"/>
      <c r="H21" s="47">
        <f t="shared" si="7"/>
        <v>3154.3389999999999</v>
      </c>
      <c r="I21" s="50">
        <v>0</v>
      </c>
      <c r="J21" s="50">
        <v>915.48099999999999</v>
      </c>
      <c r="K21" s="50">
        <v>1162.819</v>
      </c>
      <c r="L21" s="50">
        <v>1076.039</v>
      </c>
      <c r="M21" s="50">
        <v>0</v>
      </c>
      <c r="N21" s="50">
        <v>0</v>
      </c>
      <c r="O21" s="50">
        <v>0</v>
      </c>
      <c r="P21" s="48">
        <f t="shared" si="5"/>
        <v>0</v>
      </c>
      <c r="Q21" s="48">
        <f t="shared" si="3"/>
        <v>0</v>
      </c>
      <c r="R21" s="48">
        <f t="shared" si="3"/>
        <v>0</v>
      </c>
      <c r="S21" s="48">
        <f t="shared" si="4"/>
        <v>0</v>
      </c>
    </row>
    <row r="22" spans="1:19" s="49" customFormat="1" ht="45.6" customHeight="1" x14ac:dyDescent="0.25">
      <c r="A22" s="51" t="s">
        <v>45</v>
      </c>
      <c r="B22" s="45" t="s">
        <v>197</v>
      </c>
      <c r="C22" s="45" t="s">
        <v>52</v>
      </c>
      <c r="D22" s="46" t="s">
        <v>48</v>
      </c>
      <c r="E22" s="46" t="s">
        <v>81</v>
      </c>
      <c r="F22" s="44" t="s">
        <v>85</v>
      </c>
      <c r="G22" s="44"/>
      <c r="H22" s="47">
        <f t="shared" si="7"/>
        <v>528.24800000000005</v>
      </c>
      <c r="I22" s="50">
        <v>0</v>
      </c>
      <c r="J22" s="50">
        <v>264.12400000000002</v>
      </c>
      <c r="K22" s="50">
        <v>264.12400000000002</v>
      </c>
      <c r="L22" s="50">
        <v>0</v>
      </c>
      <c r="M22" s="50">
        <v>0</v>
      </c>
      <c r="N22" s="50">
        <v>0</v>
      </c>
      <c r="O22" s="50">
        <v>0</v>
      </c>
      <c r="P22" s="48">
        <f t="shared" si="5"/>
        <v>0</v>
      </c>
      <c r="Q22" s="48">
        <f t="shared" si="3"/>
        <v>0</v>
      </c>
      <c r="R22" s="48">
        <f t="shared" si="3"/>
        <v>0</v>
      </c>
      <c r="S22" s="48">
        <f t="shared" si="4"/>
        <v>0</v>
      </c>
    </row>
    <row r="23" spans="1:19" s="49" customFormat="1" ht="40.5" customHeight="1" x14ac:dyDescent="0.25">
      <c r="A23" s="51" t="s">
        <v>51</v>
      </c>
      <c r="B23" s="45" t="s">
        <v>102</v>
      </c>
      <c r="C23" s="45" t="s">
        <v>52</v>
      </c>
      <c r="D23" s="46" t="s">
        <v>48</v>
      </c>
      <c r="E23" s="46" t="s">
        <v>81</v>
      </c>
      <c r="F23" s="44" t="s">
        <v>24</v>
      </c>
      <c r="G23" s="44"/>
      <c r="H23" s="47">
        <f t="shared" si="7"/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48">
        <f t="shared" si="5"/>
        <v>0</v>
      </c>
      <c r="Q23" s="48">
        <f t="shared" si="3"/>
        <v>0</v>
      </c>
      <c r="R23" s="48">
        <f t="shared" si="3"/>
        <v>0</v>
      </c>
      <c r="S23" s="48">
        <f t="shared" si="4"/>
        <v>0</v>
      </c>
    </row>
    <row r="24" spans="1:19" s="49" customFormat="1" ht="76.349999999999994" customHeight="1" x14ac:dyDescent="0.25">
      <c r="A24" s="51" t="s">
        <v>54</v>
      </c>
      <c r="B24" s="45" t="s">
        <v>188</v>
      </c>
      <c r="C24" s="45" t="s">
        <v>27</v>
      </c>
      <c r="D24" s="46" t="s">
        <v>48</v>
      </c>
      <c r="E24" s="46" t="s">
        <v>81</v>
      </c>
      <c r="F24" s="44" t="s">
        <v>84</v>
      </c>
      <c r="G24" s="44"/>
      <c r="H24" s="47">
        <f t="shared" si="7"/>
        <v>650</v>
      </c>
      <c r="I24" s="50">
        <v>0</v>
      </c>
      <c r="J24" s="50">
        <v>0</v>
      </c>
      <c r="K24" s="50">
        <v>650</v>
      </c>
      <c r="L24" s="50">
        <v>0</v>
      </c>
      <c r="M24" s="50">
        <v>0</v>
      </c>
      <c r="N24" s="50">
        <v>0</v>
      </c>
      <c r="O24" s="50">
        <v>0</v>
      </c>
      <c r="P24" s="48">
        <f t="shared" si="5"/>
        <v>0</v>
      </c>
      <c r="Q24" s="48">
        <f t="shared" si="3"/>
        <v>0</v>
      </c>
      <c r="R24" s="48">
        <f t="shared" si="3"/>
        <v>0</v>
      </c>
      <c r="S24" s="48">
        <f t="shared" si="4"/>
        <v>0</v>
      </c>
    </row>
    <row r="25" spans="1:19" s="49" customFormat="1" ht="26.25" customHeight="1" x14ac:dyDescent="0.25">
      <c r="A25" s="51" t="s">
        <v>55</v>
      </c>
      <c r="B25" s="45" t="s">
        <v>56</v>
      </c>
      <c r="C25" s="45" t="s">
        <v>57</v>
      </c>
      <c r="D25" s="46" t="s">
        <v>58</v>
      </c>
      <c r="E25" s="46" t="s">
        <v>59</v>
      </c>
      <c r="F25" s="44" t="s">
        <v>83</v>
      </c>
      <c r="G25" s="44"/>
      <c r="H25" s="47">
        <f t="shared" si="7"/>
        <v>235</v>
      </c>
      <c r="I25" s="50">
        <v>0</v>
      </c>
      <c r="J25" s="50">
        <v>0</v>
      </c>
      <c r="K25" s="50">
        <v>235</v>
      </c>
      <c r="L25" s="50">
        <v>0</v>
      </c>
      <c r="M25" s="50">
        <v>0</v>
      </c>
      <c r="N25" s="50">
        <v>0</v>
      </c>
      <c r="O25" s="50">
        <v>0</v>
      </c>
      <c r="P25" s="48">
        <f t="shared" si="5"/>
        <v>0</v>
      </c>
      <c r="Q25" s="48">
        <f t="shared" si="3"/>
        <v>0</v>
      </c>
      <c r="R25" s="48">
        <f t="shared" si="3"/>
        <v>0</v>
      </c>
      <c r="S25" s="48">
        <f t="shared" si="4"/>
        <v>0</v>
      </c>
    </row>
    <row r="26" spans="1:19" s="49" customFormat="1" ht="52.7" customHeight="1" x14ac:dyDescent="0.25">
      <c r="A26" s="51" t="s">
        <v>63</v>
      </c>
      <c r="B26" s="45" t="s">
        <v>65</v>
      </c>
      <c r="C26" s="45" t="s">
        <v>64</v>
      </c>
      <c r="D26" s="46" t="s">
        <v>58</v>
      </c>
      <c r="E26" s="46" t="s">
        <v>81</v>
      </c>
      <c r="F26" s="44" t="s">
        <v>82</v>
      </c>
      <c r="G26" s="44"/>
      <c r="H26" s="47">
        <f t="shared" si="7"/>
        <v>1097.443</v>
      </c>
      <c r="I26" s="50">
        <v>0</v>
      </c>
      <c r="J26" s="50">
        <v>0</v>
      </c>
      <c r="K26" s="50">
        <v>1097.443</v>
      </c>
      <c r="L26" s="50">
        <v>0</v>
      </c>
      <c r="M26" s="50">
        <v>0</v>
      </c>
      <c r="N26" s="50">
        <v>0</v>
      </c>
      <c r="O26" s="50">
        <v>0</v>
      </c>
      <c r="P26" s="48">
        <f t="shared" si="5"/>
        <v>0</v>
      </c>
      <c r="Q26" s="48">
        <f t="shared" si="3"/>
        <v>0</v>
      </c>
      <c r="R26" s="48">
        <f t="shared" si="3"/>
        <v>0</v>
      </c>
      <c r="S26" s="48">
        <f t="shared" si="4"/>
        <v>0</v>
      </c>
    </row>
    <row r="27" spans="1:19" s="49" customFormat="1" ht="65.25" customHeight="1" x14ac:dyDescent="0.25">
      <c r="A27" s="51" t="s">
        <v>100</v>
      </c>
      <c r="B27" s="45" t="s">
        <v>198</v>
      </c>
      <c r="C27" s="45" t="s">
        <v>27</v>
      </c>
      <c r="D27" s="46" t="s">
        <v>48</v>
      </c>
      <c r="E27" s="46" t="s">
        <v>81</v>
      </c>
      <c r="F27" s="46" t="s">
        <v>177</v>
      </c>
      <c r="G27" s="44"/>
      <c r="H27" s="47">
        <f t="shared" si="7"/>
        <v>117303.57</v>
      </c>
      <c r="I27" s="50">
        <v>0</v>
      </c>
      <c r="J27" s="50">
        <v>0</v>
      </c>
      <c r="K27" s="50">
        <v>0</v>
      </c>
      <c r="L27" s="50">
        <v>1000</v>
      </c>
      <c r="M27" s="50">
        <v>20993.51</v>
      </c>
      <c r="N27" s="50">
        <v>17590.060000000001</v>
      </c>
      <c r="O27" s="50">
        <v>18000</v>
      </c>
      <c r="P27" s="50">
        <v>18720</v>
      </c>
      <c r="Q27" s="50">
        <v>15000</v>
      </c>
      <c r="R27" s="50">
        <v>13000</v>
      </c>
      <c r="S27" s="50">
        <v>13000</v>
      </c>
    </row>
    <row r="28" spans="1:19" s="49" customFormat="1" ht="40.5" customHeight="1" x14ac:dyDescent="0.25">
      <c r="A28" s="51" t="s">
        <v>101</v>
      </c>
      <c r="B28" s="45" t="s">
        <v>174</v>
      </c>
      <c r="C28" s="45" t="s">
        <v>27</v>
      </c>
      <c r="D28" s="46" t="s">
        <v>48</v>
      </c>
      <c r="E28" s="46" t="s">
        <v>81</v>
      </c>
      <c r="F28" s="46" t="s">
        <v>178</v>
      </c>
      <c r="G28" s="44"/>
      <c r="H28" s="47">
        <f t="shared" si="7"/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</row>
    <row r="29" spans="1:19" s="49" customFormat="1" ht="24.2" customHeight="1" x14ac:dyDescent="0.25">
      <c r="A29" s="51" t="s">
        <v>112</v>
      </c>
      <c r="B29" s="45" t="s">
        <v>105</v>
      </c>
      <c r="C29" s="45" t="s">
        <v>27</v>
      </c>
      <c r="D29" s="46" t="s">
        <v>48</v>
      </c>
      <c r="E29" s="46" t="s">
        <v>81</v>
      </c>
      <c r="F29" s="44" t="s">
        <v>96</v>
      </c>
      <c r="G29" s="44"/>
      <c r="H29" s="47">
        <f t="shared" si="7"/>
        <v>0</v>
      </c>
      <c r="I29" s="50">
        <v>0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48">
        <f t="shared" si="5"/>
        <v>0</v>
      </c>
      <c r="Q29" s="48">
        <f t="shared" si="3"/>
        <v>0</v>
      </c>
      <c r="R29" s="48">
        <f t="shared" si="3"/>
        <v>0</v>
      </c>
      <c r="S29" s="48">
        <f t="shared" si="4"/>
        <v>0</v>
      </c>
    </row>
    <row r="30" spans="1:19" s="49" customFormat="1" ht="51" x14ac:dyDescent="0.25">
      <c r="A30" s="51" t="s">
        <v>121</v>
      </c>
      <c r="B30" s="45" t="s">
        <v>167</v>
      </c>
      <c r="C30" s="45" t="s">
        <v>27</v>
      </c>
      <c r="D30" s="46" t="s">
        <v>48</v>
      </c>
      <c r="E30" s="46" t="s">
        <v>81</v>
      </c>
      <c r="F30" s="44" t="s">
        <v>146</v>
      </c>
      <c r="G30" s="44"/>
      <c r="H30" s="47">
        <f t="shared" si="7"/>
        <v>4819.8</v>
      </c>
      <c r="I30" s="50">
        <v>0</v>
      </c>
      <c r="J30" s="50">
        <v>0</v>
      </c>
      <c r="K30" s="50">
        <v>0</v>
      </c>
      <c r="L30" s="50">
        <v>2409.9</v>
      </c>
      <c r="M30" s="50">
        <v>2409.9</v>
      </c>
      <c r="N30" s="50">
        <v>0</v>
      </c>
      <c r="O30" s="50">
        <v>0</v>
      </c>
      <c r="P30" s="48">
        <f t="shared" si="5"/>
        <v>0</v>
      </c>
      <c r="Q30" s="48">
        <f t="shared" si="3"/>
        <v>0</v>
      </c>
      <c r="R30" s="48">
        <f t="shared" si="3"/>
        <v>0</v>
      </c>
      <c r="S30" s="48">
        <f t="shared" si="4"/>
        <v>0</v>
      </c>
    </row>
    <row r="31" spans="1:19" s="52" customFormat="1" ht="36.4" customHeight="1" x14ac:dyDescent="0.2">
      <c r="A31" s="51" t="s">
        <v>123</v>
      </c>
      <c r="B31" s="45" t="s">
        <v>232</v>
      </c>
      <c r="C31" s="45" t="s">
        <v>52</v>
      </c>
      <c r="D31" s="46" t="s">
        <v>48</v>
      </c>
      <c r="E31" s="46" t="s">
        <v>81</v>
      </c>
      <c r="F31" s="44" t="s">
        <v>118</v>
      </c>
      <c r="G31" s="44"/>
      <c r="H31" s="47">
        <f t="shared" ref="H31:H39" si="8">I31+J31+K31+L31+M31+N31+O31+P31+Q31+R31+S31</f>
        <v>249.96</v>
      </c>
      <c r="I31" s="50">
        <v>0</v>
      </c>
      <c r="J31" s="50">
        <v>0</v>
      </c>
      <c r="K31" s="50">
        <v>0</v>
      </c>
      <c r="L31" s="50">
        <v>0</v>
      </c>
      <c r="M31" s="50">
        <v>249.96</v>
      </c>
      <c r="N31" s="50">
        <v>0</v>
      </c>
      <c r="O31" s="50">
        <v>0</v>
      </c>
      <c r="P31" s="48">
        <f t="shared" si="5"/>
        <v>0</v>
      </c>
      <c r="Q31" s="48">
        <f t="shared" si="3"/>
        <v>0</v>
      </c>
      <c r="R31" s="48">
        <f t="shared" si="3"/>
        <v>0</v>
      </c>
      <c r="S31" s="48">
        <f t="shared" si="4"/>
        <v>0</v>
      </c>
    </row>
    <row r="32" spans="1:19" s="52" customFormat="1" ht="38.25" x14ac:dyDescent="0.2">
      <c r="A32" s="51" t="s">
        <v>129</v>
      </c>
      <c r="B32" s="45" t="s">
        <v>190</v>
      </c>
      <c r="C32" s="45" t="s">
        <v>52</v>
      </c>
      <c r="D32" s="46" t="s">
        <v>48</v>
      </c>
      <c r="E32" s="46" t="s">
        <v>81</v>
      </c>
      <c r="F32" s="44" t="s">
        <v>122</v>
      </c>
      <c r="G32" s="44"/>
      <c r="H32" s="47">
        <f t="shared" si="8"/>
        <v>238.53800000000001</v>
      </c>
      <c r="I32" s="50">
        <v>0</v>
      </c>
      <c r="J32" s="50">
        <v>0</v>
      </c>
      <c r="K32" s="50">
        <v>0</v>
      </c>
      <c r="L32" s="50">
        <v>0</v>
      </c>
      <c r="M32" s="50">
        <v>238.53800000000001</v>
      </c>
      <c r="N32" s="50">
        <v>0</v>
      </c>
      <c r="O32" s="50">
        <v>0</v>
      </c>
      <c r="P32" s="48">
        <f t="shared" ref="P32:P37" si="9">ROUND(O32*13964.1/13690.3,0)</f>
        <v>0</v>
      </c>
      <c r="Q32" s="48">
        <f t="shared" ref="Q32:R38" si="10">ROUND(P32*14243.4/13964.1,0)</f>
        <v>0</v>
      </c>
      <c r="R32" s="48">
        <f t="shared" si="10"/>
        <v>0</v>
      </c>
      <c r="S32" s="48">
        <f t="shared" ref="S32:S38" si="11">ROUND(R32*14818.8/14528.3,0)</f>
        <v>0</v>
      </c>
    </row>
    <row r="33" spans="1:20" s="52" customFormat="1" ht="64.5" customHeight="1" x14ac:dyDescent="0.2">
      <c r="A33" s="51" t="s">
        <v>130</v>
      </c>
      <c r="B33" s="45" t="s">
        <v>124</v>
      </c>
      <c r="C33" s="45" t="s">
        <v>52</v>
      </c>
      <c r="D33" s="46" t="s">
        <v>48</v>
      </c>
      <c r="E33" s="46" t="s">
        <v>81</v>
      </c>
      <c r="F33" s="44" t="s">
        <v>125</v>
      </c>
      <c r="G33" s="44"/>
      <c r="H33" s="47">
        <f t="shared" si="8"/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48">
        <f t="shared" si="9"/>
        <v>0</v>
      </c>
      <c r="Q33" s="48">
        <f t="shared" si="10"/>
        <v>0</v>
      </c>
      <c r="R33" s="48">
        <f t="shared" si="10"/>
        <v>0</v>
      </c>
      <c r="S33" s="48">
        <f t="shared" si="11"/>
        <v>0</v>
      </c>
    </row>
    <row r="34" spans="1:20" s="52" customFormat="1" ht="42.75" customHeight="1" x14ac:dyDescent="0.2">
      <c r="A34" s="51" t="s">
        <v>131</v>
      </c>
      <c r="B34" s="45" t="s">
        <v>165</v>
      </c>
      <c r="C34" s="45" t="s">
        <v>52</v>
      </c>
      <c r="D34" s="46" t="s">
        <v>48</v>
      </c>
      <c r="E34" s="46" t="s">
        <v>81</v>
      </c>
      <c r="F34" s="44" t="s">
        <v>135</v>
      </c>
      <c r="G34" s="44"/>
      <c r="H34" s="47">
        <f t="shared" si="8"/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48">
        <f t="shared" si="9"/>
        <v>0</v>
      </c>
      <c r="Q34" s="48">
        <f t="shared" si="10"/>
        <v>0</v>
      </c>
      <c r="R34" s="48">
        <f t="shared" si="10"/>
        <v>0</v>
      </c>
      <c r="S34" s="48">
        <f t="shared" si="11"/>
        <v>0</v>
      </c>
    </row>
    <row r="35" spans="1:20" s="52" customFormat="1" ht="80.25" customHeight="1" x14ac:dyDescent="0.2">
      <c r="A35" s="51" t="s">
        <v>132</v>
      </c>
      <c r="B35" s="45" t="s">
        <v>133</v>
      </c>
      <c r="C35" s="45" t="s">
        <v>134</v>
      </c>
      <c r="D35" s="46" t="s">
        <v>48</v>
      </c>
      <c r="E35" s="46" t="s">
        <v>81</v>
      </c>
      <c r="F35" s="44" t="s">
        <v>136</v>
      </c>
      <c r="G35" s="44"/>
      <c r="H35" s="47">
        <f t="shared" si="8"/>
        <v>175</v>
      </c>
      <c r="I35" s="50">
        <v>0</v>
      </c>
      <c r="J35" s="50">
        <v>0</v>
      </c>
      <c r="K35" s="50">
        <v>0</v>
      </c>
      <c r="L35" s="50">
        <v>0</v>
      </c>
      <c r="M35" s="50">
        <v>175</v>
      </c>
      <c r="N35" s="50">
        <v>0</v>
      </c>
      <c r="O35" s="50">
        <v>0</v>
      </c>
      <c r="P35" s="48">
        <f t="shared" si="9"/>
        <v>0</v>
      </c>
      <c r="Q35" s="48">
        <f t="shared" si="10"/>
        <v>0</v>
      </c>
      <c r="R35" s="48">
        <f t="shared" si="10"/>
        <v>0</v>
      </c>
      <c r="S35" s="48">
        <f t="shared" si="11"/>
        <v>0</v>
      </c>
    </row>
    <row r="36" spans="1:20" s="52" customFormat="1" ht="38.25" x14ac:dyDescent="0.2">
      <c r="A36" s="51" t="s">
        <v>140</v>
      </c>
      <c r="B36" s="45" t="s">
        <v>157</v>
      </c>
      <c r="C36" s="45" t="s">
        <v>52</v>
      </c>
      <c r="D36" s="46" t="s">
        <v>48</v>
      </c>
      <c r="E36" s="46" t="s">
        <v>81</v>
      </c>
      <c r="F36" s="44" t="s">
        <v>137</v>
      </c>
      <c r="G36" s="44"/>
      <c r="H36" s="47">
        <f t="shared" si="8"/>
        <v>7146.35</v>
      </c>
      <c r="I36" s="50">
        <v>0</v>
      </c>
      <c r="J36" s="50">
        <v>0</v>
      </c>
      <c r="K36" s="50">
        <v>0</v>
      </c>
      <c r="L36" s="50">
        <v>0</v>
      </c>
      <c r="M36" s="50">
        <v>7146.35</v>
      </c>
      <c r="N36" s="50">
        <v>0</v>
      </c>
      <c r="O36" s="50">
        <v>0</v>
      </c>
      <c r="P36" s="48">
        <f t="shared" si="9"/>
        <v>0</v>
      </c>
      <c r="Q36" s="48">
        <f t="shared" si="10"/>
        <v>0</v>
      </c>
      <c r="R36" s="48">
        <f t="shared" si="10"/>
        <v>0</v>
      </c>
      <c r="S36" s="48">
        <f t="shared" si="11"/>
        <v>0</v>
      </c>
    </row>
    <row r="37" spans="1:20" s="52" customFormat="1" ht="52.7" customHeight="1" x14ac:dyDescent="0.2">
      <c r="A37" s="51" t="s">
        <v>176</v>
      </c>
      <c r="B37" s="45" t="s">
        <v>147</v>
      </c>
      <c r="C37" s="45" t="s">
        <v>57</v>
      </c>
      <c r="D37" s="46" t="s">
        <v>49</v>
      </c>
      <c r="E37" s="46" t="s">
        <v>81</v>
      </c>
      <c r="F37" s="44" t="s">
        <v>138</v>
      </c>
      <c r="G37" s="44"/>
      <c r="H37" s="47">
        <f t="shared" si="8"/>
        <v>3736.8</v>
      </c>
      <c r="I37" s="50">
        <v>0</v>
      </c>
      <c r="J37" s="50">
        <v>0</v>
      </c>
      <c r="K37" s="50">
        <v>0</v>
      </c>
      <c r="L37" s="50">
        <v>0</v>
      </c>
      <c r="M37" s="50">
        <v>3736.8</v>
      </c>
      <c r="N37" s="50">
        <v>0</v>
      </c>
      <c r="O37" s="50">
        <v>0</v>
      </c>
      <c r="P37" s="48">
        <f t="shared" si="9"/>
        <v>0</v>
      </c>
      <c r="Q37" s="48">
        <f t="shared" si="10"/>
        <v>0</v>
      </c>
      <c r="R37" s="48">
        <f t="shared" si="10"/>
        <v>0</v>
      </c>
      <c r="S37" s="48">
        <f t="shared" si="11"/>
        <v>0</v>
      </c>
    </row>
    <row r="38" spans="1:20" s="52" customFormat="1" ht="32.25" customHeight="1" x14ac:dyDescent="0.2">
      <c r="A38" s="51" t="s">
        <v>183</v>
      </c>
      <c r="B38" s="45" t="s">
        <v>141</v>
      </c>
      <c r="C38" s="45" t="s">
        <v>57</v>
      </c>
      <c r="D38" s="46" t="s">
        <v>58</v>
      </c>
      <c r="E38" s="46" t="s">
        <v>81</v>
      </c>
      <c r="F38" s="44" t="s">
        <v>148</v>
      </c>
      <c r="G38" s="44"/>
      <c r="H38" s="47">
        <f t="shared" si="8"/>
        <v>6755.8229999999994</v>
      </c>
      <c r="I38" s="50">
        <v>0</v>
      </c>
      <c r="J38" s="50">
        <v>0</v>
      </c>
      <c r="K38" s="50">
        <v>0</v>
      </c>
      <c r="L38" s="50">
        <v>0</v>
      </c>
      <c r="M38" s="50">
        <v>5555.9449999999997</v>
      </c>
      <c r="N38" s="50">
        <v>1199.8779999999999</v>
      </c>
      <c r="O38" s="24">
        <v>0</v>
      </c>
      <c r="P38" s="48">
        <v>0</v>
      </c>
      <c r="Q38" s="48">
        <f t="shared" si="10"/>
        <v>0</v>
      </c>
      <c r="R38" s="48">
        <f t="shared" si="10"/>
        <v>0</v>
      </c>
      <c r="S38" s="48">
        <f t="shared" si="11"/>
        <v>0</v>
      </c>
    </row>
    <row r="39" spans="1:20" s="52" customFormat="1" ht="66" customHeight="1" x14ac:dyDescent="0.2">
      <c r="A39" s="91" t="s">
        <v>206</v>
      </c>
      <c r="B39" s="93" t="s">
        <v>212</v>
      </c>
      <c r="C39" s="45" t="s">
        <v>52</v>
      </c>
      <c r="D39" s="46" t="s">
        <v>48</v>
      </c>
      <c r="E39" s="46" t="s">
        <v>81</v>
      </c>
      <c r="F39" s="44" t="s">
        <v>207</v>
      </c>
      <c r="G39" s="44"/>
      <c r="H39" s="47">
        <f t="shared" si="8"/>
        <v>16628.05287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4988.3969999999999</v>
      </c>
      <c r="P39" s="50">
        <v>0</v>
      </c>
      <c r="Q39" s="50">
        <v>11639.655870000001</v>
      </c>
      <c r="R39" s="50">
        <v>0</v>
      </c>
      <c r="S39" s="50">
        <v>0</v>
      </c>
    </row>
    <row r="40" spans="1:20" s="49" customFormat="1" ht="38.25" x14ac:dyDescent="0.25">
      <c r="A40" s="51" t="s">
        <v>215</v>
      </c>
      <c r="B40" s="45" t="s">
        <v>220</v>
      </c>
      <c r="C40" s="45" t="s">
        <v>57</v>
      </c>
      <c r="D40" s="46" t="s">
        <v>58</v>
      </c>
      <c r="E40" s="46" t="s">
        <v>81</v>
      </c>
      <c r="F40" s="44" t="s">
        <v>217</v>
      </c>
      <c r="G40" s="44"/>
      <c r="H40" s="47">
        <f t="shared" ref="H40" si="12">I40+J40+K40+L40+M40+N40+O40+P40+Q40+R40+S40</f>
        <v>1048.29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1048.29</v>
      </c>
      <c r="P40" s="50">
        <v>0</v>
      </c>
      <c r="Q40" s="50">
        <v>0</v>
      </c>
      <c r="R40" s="50">
        <v>0</v>
      </c>
      <c r="S40" s="50">
        <v>0</v>
      </c>
    </row>
    <row r="41" spans="1:20" s="49" customFormat="1" ht="46.5" customHeight="1" x14ac:dyDescent="0.25">
      <c r="A41" s="51" t="s">
        <v>221</v>
      </c>
      <c r="B41" s="45" t="s">
        <v>222</v>
      </c>
      <c r="C41" s="45" t="s">
        <v>52</v>
      </c>
      <c r="D41" s="43" t="s">
        <v>48</v>
      </c>
      <c r="E41" s="43" t="s">
        <v>81</v>
      </c>
      <c r="F41" s="44" t="s">
        <v>223</v>
      </c>
      <c r="G41" s="44"/>
      <c r="H41" s="47">
        <f>I41+J41+K41+L41+M41+N41+O41+P41+Q41+R41+S41</f>
        <v>1201.76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24">
        <v>0</v>
      </c>
      <c r="Q41" s="50">
        <v>1201.76</v>
      </c>
      <c r="R41" s="50">
        <v>0</v>
      </c>
      <c r="S41" s="50">
        <v>0</v>
      </c>
    </row>
    <row r="42" spans="1:20" s="49" customFormat="1" ht="90" customHeight="1" x14ac:dyDescent="0.25">
      <c r="A42" s="51" t="s">
        <v>226</v>
      </c>
      <c r="B42" s="45" t="s">
        <v>233</v>
      </c>
      <c r="C42" s="45" t="s">
        <v>27</v>
      </c>
      <c r="D42" s="43" t="s">
        <v>48</v>
      </c>
      <c r="E42" s="43" t="s">
        <v>81</v>
      </c>
      <c r="F42" s="44" t="s">
        <v>227</v>
      </c>
      <c r="G42" s="44"/>
      <c r="H42" s="47">
        <f>I42+J42+K42+L42+M42+N42+O42+P42+Q42+R42+S42</f>
        <v>31060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1060</v>
      </c>
      <c r="Q42" s="50">
        <v>10000</v>
      </c>
      <c r="R42" s="50">
        <v>10000</v>
      </c>
      <c r="S42" s="50">
        <v>10000</v>
      </c>
    </row>
    <row r="43" spans="1:20" s="49" customFormat="1" ht="90" customHeight="1" x14ac:dyDescent="0.25">
      <c r="A43" s="51" t="s">
        <v>228</v>
      </c>
      <c r="B43" s="45" t="s">
        <v>229</v>
      </c>
      <c r="C43" s="45" t="s">
        <v>52</v>
      </c>
      <c r="D43" s="46" t="s">
        <v>48</v>
      </c>
      <c r="E43" s="46" t="s">
        <v>81</v>
      </c>
      <c r="F43" s="44" t="s">
        <v>230</v>
      </c>
      <c r="G43" s="44"/>
      <c r="H43" s="47">
        <f>I43+J43+K43+L43+M43+N43+O43+P43+Q43+R43+S43</f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24">
        <v>0</v>
      </c>
      <c r="R43" s="50">
        <v>0</v>
      </c>
      <c r="S43" s="50">
        <v>0</v>
      </c>
    </row>
    <row r="44" spans="1:20" s="18" customFormat="1" ht="52.5" x14ac:dyDescent="0.25">
      <c r="A44" s="33" t="s">
        <v>16</v>
      </c>
      <c r="B44" s="34" t="s">
        <v>156</v>
      </c>
      <c r="C44" s="34" t="s">
        <v>27</v>
      </c>
      <c r="D44" s="42" t="s">
        <v>48</v>
      </c>
      <c r="E44" s="42" t="s">
        <v>50</v>
      </c>
      <c r="F44" s="33" t="s">
        <v>72</v>
      </c>
      <c r="G44" s="33"/>
      <c r="H44" s="35">
        <f>I44+J44+K44+L44+M44+N44+O44+P44+Q44+R44+S44</f>
        <v>238153.09357999999</v>
      </c>
      <c r="I44" s="35">
        <f>SUM(I45:I63)</f>
        <v>4862.9889999999996</v>
      </c>
      <c r="J44" s="35">
        <f t="shared" ref="J44:O44" si="13">SUM(J45:J61)</f>
        <v>2036.19</v>
      </c>
      <c r="K44" s="35">
        <f t="shared" si="13"/>
        <v>2027.1990000000001</v>
      </c>
      <c r="L44" s="35">
        <f t="shared" si="13"/>
        <v>3308.5789999999997</v>
      </c>
      <c r="M44" s="35">
        <f t="shared" si="13"/>
        <v>10429.257000000001</v>
      </c>
      <c r="N44" s="35">
        <f t="shared" si="13"/>
        <v>21573.698</v>
      </c>
      <c r="O44" s="35">
        <f t="shared" si="13"/>
        <v>35354.106</v>
      </c>
      <c r="P44" s="35">
        <f>SUM(P45:P61)</f>
        <v>40975.954599999997</v>
      </c>
      <c r="Q44" s="35">
        <f>SUM(Q45:Q63)</f>
        <v>46558.26298</v>
      </c>
      <c r="R44" s="35">
        <f t="shared" ref="R44:S44" si="14">SUM(R45:R63)</f>
        <v>35513.429000000004</v>
      </c>
      <c r="S44" s="35">
        <f t="shared" si="14"/>
        <v>35513.429000000004</v>
      </c>
      <c r="T44" s="71"/>
    </row>
    <row r="45" spans="1:20" s="49" customFormat="1" ht="39" customHeight="1" x14ac:dyDescent="0.25">
      <c r="A45" s="44" t="s">
        <v>39</v>
      </c>
      <c r="B45" s="45" t="s">
        <v>191</v>
      </c>
      <c r="C45" s="45" t="s">
        <v>27</v>
      </c>
      <c r="D45" s="46" t="s">
        <v>48</v>
      </c>
      <c r="E45" s="46" t="s">
        <v>80</v>
      </c>
      <c r="F45" s="44" t="s">
        <v>71</v>
      </c>
      <c r="G45" s="53"/>
      <c r="H45" s="47">
        <f t="shared" si="7"/>
        <v>11169.392039999999</v>
      </c>
      <c r="I45" s="50">
        <v>1500</v>
      </c>
      <c r="J45" s="50">
        <v>500</v>
      </c>
      <c r="K45" s="50">
        <v>300</v>
      </c>
      <c r="L45" s="50">
        <v>600</v>
      </c>
      <c r="M45" s="50">
        <v>600</v>
      </c>
      <c r="N45" s="50">
        <v>1055.4000000000001</v>
      </c>
      <c r="O45" s="50">
        <v>1553.7090000000001</v>
      </c>
      <c r="P45" s="50">
        <v>1860.28304</v>
      </c>
      <c r="Q45" s="50">
        <v>1200</v>
      </c>
      <c r="R45" s="48">
        <v>1000</v>
      </c>
      <c r="S45" s="48">
        <v>1000</v>
      </c>
    </row>
    <row r="46" spans="1:20" s="49" customFormat="1" ht="32.25" customHeight="1" x14ac:dyDescent="0.25">
      <c r="A46" s="44" t="s">
        <v>73</v>
      </c>
      <c r="B46" s="45" t="s">
        <v>38</v>
      </c>
      <c r="C46" s="45" t="s">
        <v>27</v>
      </c>
      <c r="D46" s="46" t="s">
        <v>48</v>
      </c>
      <c r="E46" s="46" t="s">
        <v>81</v>
      </c>
      <c r="F46" s="44" t="s">
        <v>120</v>
      </c>
      <c r="G46" s="53"/>
      <c r="H46" s="47">
        <f t="shared" si="7"/>
        <v>39697.947</v>
      </c>
      <c r="I46" s="50">
        <v>1494</v>
      </c>
      <c r="J46" s="50">
        <v>297.54199999999997</v>
      </c>
      <c r="K46" s="50">
        <v>747.57399999999996</v>
      </c>
      <c r="L46" s="50">
        <v>1157</v>
      </c>
      <c r="M46" s="50">
        <v>5469.8779999999997</v>
      </c>
      <c r="N46" s="50">
        <v>8239.9879999999994</v>
      </c>
      <c r="O46" s="50">
        <v>12193.923000000001</v>
      </c>
      <c r="P46" s="50">
        <v>10098.041999999999</v>
      </c>
      <c r="Q46" s="48">
        <v>0</v>
      </c>
      <c r="R46" s="48">
        <v>0</v>
      </c>
      <c r="S46" s="48">
        <v>0</v>
      </c>
    </row>
    <row r="47" spans="1:20" s="49" customFormat="1" ht="51" x14ac:dyDescent="0.25">
      <c r="A47" s="65" t="s">
        <v>74</v>
      </c>
      <c r="B47" s="45" t="s">
        <v>160</v>
      </c>
      <c r="C47" s="45" t="s">
        <v>27</v>
      </c>
      <c r="D47" s="46" t="s">
        <v>48</v>
      </c>
      <c r="E47" s="46" t="s">
        <v>81</v>
      </c>
      <c r="F47" s="44" t="s">
        <v>139</v>
      </c>
      <c r="G47" s="53"/>
      <c r="H47" s="47">
        <f t="shared" si="7"/>
        <v>2500.2190000000001</v>
      </c>
      <c r="I47" s="50">
        <v>115</v>
      </c>
      <c r="J47" s="50">
        <v>200</v>
      </c>
      <c r="K47" s="50">
        <v>150</v>
      </c>
      <c r="L47" s="50">
        <v>185.83099999999999</v>
      </c>
      <c r="M47" s="50">
        <v>196.631</v>
      </c>
      <c r="N47" s="50">
        <v>225.05699999999999</v>
      </c>
      <c r="O47" s="50">
        <v>230.41300000000001</v>
      </c>
      <c r="P47" s="50">
        <v>278</v>
      </c>
      <c r="Q47" s="48">
        <v>306.42899999999997</v>
      </c>
      <c r="R47" s="48">
        <v>306.42899999999997</v>
      </c>
      <c r="S47" s="48">
        <v>306.42899999999997</v>
      </c>
    </row>
    <row r="48" spans="1:20" s="49" customFormat="1" ht="81.400000000000006" customHeight="1" x14ac:dyDescent="0.25">
      <c r="A48" s="44" t="s">
        <v>75</v>
      </c>
      <c r="B48" s="45" t="s">
        <v>61</v>
      </c>
      <c r="C48" s="45" t="s">
        <v>27</v>
      </c>
      <c r="D48" s="46" t="s">
        <v>48</v>
      </c>
      <c r="E48" s="46" t="s">
        <v>81</v>
      </c>
      <c r="F48" s="44" t="s">
        <v>70</v>
      </c>
      <c r="G48" s="53"/>
      <c r="H48" s="47">
        <f t="shared" si="7"/>
        <v>29.625</v>
      </c>
      <c r="I48" s="50">
        <v>0</v>
      </c>
      <c r="J48" s="50">
        <v>0</v>
      </c>
      <c r="K48" s="50">
        <v>29.625</v>
      </c>
      <c r="L48" s="50">
        <v>0</v>
      </c>
      <c r="M48" s="50">
        <v>0</v>
      </c>
      <c r="N48" s="50">
        <v>0</v>
      </c>
      <c r="O48" s="50">
        <v>0</v>
      </c>
      <c r="P48" s="48">
        <f>ROUND(O48*13964.1/13690.3,0)</f>
        <v>0</v>
      </c>
      <c r="Q48" s="48">
        <f>ROUND(P48*14243.4/13964.1,0)</f>
        <v>0</v>
      </c>
      <c r="R48" s="48">
        <f>ROUND(Q48*14243.4/13964.1,0)</f>
        <v>0</v>
      </c>
      <c r="S48" s="48">
        <f t="shared" ref="S48:S52" si="15">ROUND(R48*14818.8/14528.3,0)</f>
        <v>0</v>
      </c>
    </row>
    <row r="49" spans="1:37" s="49" customFormat="1" ht="51" x14ac:dyDescent="0.25">
      <c r="A49" s="51" t="s">
        <v>76</v>
      </c>
      <c r="B49" s="45" t="s">
        <v>103</v>
      </c>
      <c r="C49" s="45" t="s">
        <v>27</v>
      </c>
      <c r="D49" s="46" t="s">
        <v>48</v>
      </c>
      <c r="E49" s="46" t="s">
        <v>81</v>
      </c>
      <c r="F49" s="44" t="s">
        <v>149</v>
      </c>
      <c r="G49" s="53"/>
      <c r="H49" s="47">
        <f t="shared" si="7"/>
        <v>1913.989</v>
      </c>
      <c r="I49" s="48">
        <v>1753.989</v>
      </c>
      <c r="J49" s="48">
        <v>0</v>
      </c>
      <c r="K49" s="48">
        <v>0</v>
      </c>
      <c r="L49" s="48">
        <v>160</v>
      </c>
      <c r="M49" s="48">
        <v>0</v>
      </c>
      <c r="N49" s="48">
        <v>0</v>
      </c>
      <c r="O49" s="48">
        <v>0</v>
      </c>
      <c r="P49" s="48">
        <f>ROUND(O49*13964.1/13690.3,0)</f>
        <v>0</v>
      </c>
      <c r="Q49" s="48">
        <f>ROUND(P49*14243.4/13964.1,0)</f>
        <v>0</v>
      </c>
      <c r="R49" s="48">
        <f>ROUND(Q49*14243.4/13964.1,0)</f>
        <v>0</v>
      </c>
      <c r="S49" s="48">
        <f t="shared" si="15"/>
        <v>0</v>
      </c>
    </row>
    <row r="50" spans="1:37" s="49" customFormat="1" ht="25.5" x14ac:dyDescent="0.25">
      <c r="A50" s="51" t="s">
        <v>77</v>
      </c>
      <c r="B50" s="45" t="s">
        <v>161</v>
      </c>
      <c r="C50" s="45" t="s">
        <v>27</v>
      </c>
      <c r="D50" s="46" t="s">
        <v>48</v>
      </c>
      <c r="E50" s="46" t="s">
        <v>213</v>
      </c>
      <c r="F50" s="44" t="s">
        <v>69</v>
      </c>
      <c r="G50" s="53"/>
      <c r="H50" s="47">
        <f t="shared" si="7"/>
        <v>49692.68591</v>
      </c>
      <c r="I50" s="48">
        <v>0</v>
      </c>
      <c r="J50" s="48">
        <v>489.9</v>
      </c>
      <c r="K50" s="48">
        <v>700</v>
      </c>
      <c r="L50" s="48">
        <v>810.798</v>
      </c>
      <c r="M50" s="48">
        <v>2200</v>
      </c>
      <c r="N50" s="48">
        <v>2984.1489999999999</v>
      </c>
      <c r="O50" s="48">
        <v>9417.2360000000008</v>
      </c>
      <c r="P50" s="48">
        <v>9090.6029099999996</v>
      </c>
      <c r="Q50" s="48">
        <v>8000</v>
      </c>
      <c r="R50" s="48">
        <v>8000</v>
      </c>
      <c r="S50" s="48">
        <v>8000</v>
      </c>
      <c r="T50" s="69"/>
    </row>
    <row r="51" spans="1:37" s="49" customFormat="1" ht="51" x14ac:dyDescent="0.25">
      <c r="A51" s="51" t="s">
        <v>78</v>
      </c>
      <c r="B51" s="45" t="s">
        <v>192</v>
      </c>
      <c r="C51" s="45" t="s">
        <v>27</v>
      </c>
      <c r="D51" s="46" t="s">
        <v>48</v>
      </c>
      <c r="E51" s="46" t="s">
        <v>47</v>
      </c>
      <c r="F51" s="44" t="s">
        <v>150</v>
      </c>
      <c r="G51" s="53"/>
      <c r="H51" s="47">
        <f t="shared" si="7"/>
        <v>653.99900000000002</v>
      </c>
      <c r="I51" s="48">
        <v>0</v>
      </c>
      <c r="J51" s="48">
        <v>353.99900000000002</v>
      </c>
      <c r="K51" s="48">
        <v>0</v>
      </c>
      <c r="L51" s="48">
        <v>300</v>
      </c>
      <c r="M51" s="48">
        <v>0</v>
      </c>
      <c r="N51" s="48">
        <v>0</v>
      </c>
      <c r="O51" s="48">
        <v>0</v>
      </c>
      <c r="P51" s="48">
        <f>ROUND(O51*13964.1/13690.3,0)</f>
        <v>0</v>
      </c>
      <c r="Q51" s="48">
        <f>ROUND(P51*14243.4/13964.1,0)</f>
        <v>0</v>
      </c>
      <c r="R51" s="48">
        <f>ROUND(Q51*14243.4/13964.1,0)</f>
        <v>0</v>
      </c>
      <c r="S51" s="48">
        <f t="shared" si="15"/>
        <v>0</v>
      </c>
    </row>
    <row r="52" spans="1:37" s="49" customFormat="1" ht="38.25" x14ac:dyDescent="0.25">
      <c r="A52" s="51" t="s">
        <v>79</v>
      </c>
      <c r="B52" s="45" t="s">
        <v>162</v>
      </c>
      <c r="C52" s="45" t="s">
        <v>27</v>
      </c>
      <c r="D52" s="46" t="s">
        <v>48</v>
      </c>
      <c r="E52" s="46" t="s">
        <v>46</v>
      </c>
      <c r="F52" s="44" t="s">
        <v>68</v>
      </c>
      <c r="G52" s="53"/>
      <c r="H52" s="47">
        <f t="shared" si="7"/>
        <v>389.69900000000001</v>
      </c>
      <c r="I52" s="48">
        <v>0</v>
      </c>
      <c r="J52" s="48">
        <v>194.749</v>
      </c>
      <c r="K52" s="48">
        <v>100</v>
      </c>
      <c r="L52" s="48">
        <v>94.95</v>
      </c>
      <c r="M52" s="48">
        <v>0</v>
      </c>
      <c r="N52" s="48">
        <v>0</v>
      </c>
      <c r="O52" s="48">
        <v>0</v>
      </c>
      <c r="P52" s="48">
        <f>ROUND(O52*13964.1/13690.3,0)</f>
        <v>0</v>
      </c>
      <c r="Q52" s="48">
        <f>ROUND(P52*14243.4/13964.1,0)</f>
        <v>0</v>
      </c>
      <c r="R52" s="48">
        <f>ROUND(Q52*14243.4/13964.1,0)</f>
        <v>0</v>
      </c>
      <c r="S52" s="48">
        <f t="shared" si="15"/>
        <v>0</v>
      </c>
    </row>
    <row r="53" spans="1:37" s="49" customFormat="1" ht="63.4" customHeight="1" x14ac:dyDescent="0.25">
      <c r="A53" s="51" t="s">
        <v>95</v>
      </c>
      <c r="B53" s="45" t="s">
        <v>199</v>
      </c>
      <c r="C53" s="45" t="s">
        <v>27</v>
      </c>
      <c r="D53" s="46" t="s">
        <v>48</v>
      </c>
      <c r="E53" s="46" t="s">
        <v>214</v>
      </c>
      <c r="F53" s="44" t="s">
        <v>151</v>
      </c>
      <c r="G53" s="53"/>
      <c r="H53" s="47">
        <f t="shared" si="7"/>
        <v>25007.464899999999</v>
      </c>
      <c r="I53" s="48">
        <v>0</v>
      </c>
      <c r="J53" s="48">
        <v>0</v>
      </c>
      <c r="K53" s="48">
        <v>0</v>
      </c>
      <c r="L53" s="48">
        <v>0</v>
      </c>
      <c r="M53" s="48">
        <v>11.298</v>
      </c>
      <c r="N53" s="48">
        <v>5178.2790000000005</v>
      </c>
      <c r="O53" s="48">
        <v>7023.0320000000002</v>
      </c>
      <c r="P53" s="48">
        <v>12794.8559</v>
      </c>
      <c r="Q53" s="48">
        <v>0</v>
      </c>
      <c r="R53" s="48">
        <v>0</v>
      </c>
      <c r="S53" s="48">
        <v>0</v>
      </c>
    </row>
    <row r="54" spans="1:37" s="67" customFormat="1" ht="25.5" x14ac:dyDescent="0.25">
      <c r="A54" s="51" t="s">
        <v>115</v>
      </c>
      <c r="B54" s="45" t="s">
        <v>163</v>
      </c>
      <c r="C54" s="45" t="s">
        <v>27</v>
      </c>
      <c r="D54" s="46" t="s">
        <v>48</v>
      </c>
      <c r="E54" s="46" t="s">
        <v>214</v>
      </c>
      <c r="F54" s="44" t="s">
        <v>152</v>
      </c>
      <c r="G54" s="53"/>
      <c r="H54" s="47">
        <f t="shared" ref="H54:H66" si="16">I54+J54+K54+L54+M54+N54+O54+P54+Q54+R54+S54</f>
        <v>1313.3420000000001</v>
      </c>
      <c r="I54" s="48">
        <v>0</v>
      </c>
      <c r="J54" s="48">
        <v>0</v>
      </c>
      <c r="K54" s="48">
        <v>0</v>
      </c>
      <c r="L54" s="48">
        <v>0</v>
      </c>
      <c r="M54" s="48">
        <v>851.45</v>
      </c>
      <c r="N54" s="48">
        <v>330.34699999999998</v>
      </c>
      <c r="O54" s="48">
        <v>131.54499999999999</v>
      </c>
      <c r="P54" s="23">
        <v>0</v>
      </c>
      <c r="Q54" s="48">
        <v>0</v>
      </c>
      <c r="R54" s="48">
        <v>0</v>
      </c>
      <c r="S54" s="48">
        <v>0</v>
      </c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66"/>
    </row>
    <row r="55" spans="1:37" s="49" customFormat="1" ht="51.75" customHeight="1" x14ac:dyDescent="0.25">
      <c r="A55" s="51" t="s">
        <v>126</v>
      </c>
      <c r="B55" s="45" t="s">
        <v>127</v>
      </c>
      <c r="C55" s="45" t="s">
        <v>27</v>
      </c>
      <c r="D55" s="46" t="s">
        <v>48</v>
      </c>
      <c r="E55" s="46" t="s">
        <v>81</v>
      </c>
      <c r="F55" s="44" t="s">
        <v>153</v>
      </c>
      <c r="G55" s="53"/>
      <c r="H55" s="47">
        <f t="shared" si="16"/>
        <v>1100</v>
      </c>
      <c r="I55" s="48">
        <v>0</v>
      </c>
      <c r="J55" s="48">
        <v>0</v>
      </c>
      <c r="K55" s="48">
        <v>0</v>
      </c>
      <c r="L55" s="48">
        <v>0</v>
      </c>
      <c r="M55" s="48">
        <v>1100</v>
      </c>
      <c r="N55" s="48">
        <v>0</v>
      </c>
      <c r="O55" s="48">
        <v>0</v>
      </c>
      <c r="P55" s="48">
        <f>ROUND(O55*13964.1/13690.3,0)</f>
        <v>0</v>
      </c>
      <c r="Q55" s="48">
        <f>ROUND(P55*14243.4/13964.1,0)</f>
        <v>0</v>
      </c>
      <c r="R55" s="48">
        <f>ROUND(Q55*14243.4/13964.1,0)</f>
        <v>0</v>
      </c>
      <c r="S55" s="48">
        <f>ROUND(R55*14818.8/14528.3,0)</f>
        <v>0</v>
      </c>
    </row>
    <row r="56" spans="1:37" s="49" customFormat="1" ht="41.25" customHeight="1" x14ac:dyDescent="0.25">
      <c r="A56" s="51" t="s">
        <v>128</v>
      </c>
      <c r="B56" s="45" t="s">
        <v>193</v>
      </c>
      <c r="C56" s="45" t="s">
        <v>52</v>
      </c>
      <c r="D56" s="46" t="s">
        <v>48</v>
      </c>
      <c r="E56" s="46" t="s">
        <v>81</v>
      </c>
      <c r="F56" s="44" t="s">
        <v>154</v>
      </c>
      <c r="G56" s="53"/>
      <c r="H56" s="47">
        <f t="shared" si="16"/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f>ROUND(O56*13964.1/13690.3,0)</f>
        <v>0</v>
      </c>
      <c r="Q56" s="48">
        <f>ROUND(P56*14243.4/13964.1,0)</f>
        <v>0</v>
      </c>
      <c r="R56" s="48">
        <f>ROUND(Q56*14243.4/13964.1,0)</f>
        <v>0</v>
      </c>
      <c r="S56" s="48">
        <f>ROUND(R56*14818.8/14528.3,0)</f>
        <v>0</v>
      </c>
    </row>
    <row r="57" spans="1:37" s="49" customFormat="1" ht="29.25" customHeight="1" x14ac:dyDescent="0.25">
      <c r="A57" s="51" t="s">
        <v>168</v>
      </c>
      <c r="B57" s="45" t="s">
        <v>169</v>
      </c>
      <c r="C57" s="45" t="s">
        <v>27</v>
      </c>
      <c r="D57" s="46" t="s">
        <v>48</v>
      </c>
      <c r="E57" s="46" t="s">
        <v>214</v>
      </c>
      <c r="F57" s="44" t="s">
        <v>170</v>
      </c>
      <c r="G57" s="53"/>
      <c r="H57" s="47">
        <f t="shared" si="16"/>
        <v>24465.168689999999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1586.894</v>
      </c>
      <c r="O57" s="48">
        <v>3804.248</v>
      </c>
      <c r="P57" s="48">
        <v>4974.0266899999997</v>
      </c>
      <c r="Q57" s="48">
        <v>4700</v>
      </c>
      <c r="R57" s="48">
        <v>4700</v>
      </c>
      <c r="S57" s="48">
        <v>4700</v>
      </c>
    </row>
    <row r="58" spans="1:37" s="49" customFormat="1" ht="25.5" x14ac:dyDescent="0.25">
      <c r="A58" s="51" t="s">
        <v>171</v>
      </c>
      <c r="B58" s="45" t="s">
        <v>172</v>
      </c>
      <c r="C58" s="45" t="s">
        <v>27</v>
      </c>
      <c r="D58" s="46" t="s">
        <v>48</v>
      </c>
      <c r="E58" s="46" t="s">
        <v>213</v>
      </c>
      <c r="F58" s="44" t="s">
        <v>173</v>
      </c>
      <c r="G58" s="53"/>
      <c r="H58" s="47">
        <f t="shared" si="16"/>
        <v>3751.3720000000003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1711.3720000000001</v>
      </c>
      <c r="O58" s="48">
        <v>1000</v>
      </c>
      <c r="P58" s="48">
        <v>1040</v>
      </c>
      <c r="Q58" s="48">
        <v>0</v>
      </c>
      <c r="R58" s="48">
        <v>0</v>
      </c>
      <c r="S58" s="48">
        <v>0</v>
      </c>
    </row>
    <row r="59" spans="1:37" s="49" customFormat="1" ht="54.75" customHeight="1" x14ac:dyDescent="0.25">
      <c r="A59" s="51" t="s">
        <v>180</v>
      </c>
      <c r="B59" s="45" t="s">
        <v>181</v>
      </c>
      <c r="C59" s="45" t="s">
        <v>27</v>
      </c>
      <c r="D59" s="46" t="s">
        <v>48</v>
      </c>
      <c r="E59" s="46" t="s">
        <v>81</v>
      </c>
      <c r="F59" s="44" t="s">
        <v>182</v>
      </c>
      <c r="G59" s="53"/>
      <c r="H59" s="47">
        <f t="shared" si="16"/>
        <v>262.21199999999999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262.21199999999999</v>
      </c>
      <c r="O59" s="48">
        <v>0</v>
      </c>
      <c r="P59" s="48">
        <f>ROUND(O59*13964.1/13690.3,0)</f>
        <v>0</v>
      </c>
      <c r="Q59" s="48">
        <f>ROUND(P59*14243.4/13964.1,0)</f>
        <v>0</v>
      </c>
      <c r="R59" s="48">
        <f>ROUND(Q59*14243.4/13964.1,0)</f>
        <v>0</v>
      </c>
      <c r="S59" s="48">
        <f>ROUND(R59*14818.8/14528.3,0)</f>
        <v>0</v>
      </c>
    </row>
    <row r="60" spans="1:37" s="49" customFormat="1" ht="39.75" customHeight="1" x14ac:dyDescent="0.25">
      <c r="A60" s="51" t="s">
        <v>218</v>
      </c>
      <c r="B60" s="45" t="s">
        <v>224</v>
      </c>
      <c r="C60" s="45" t="s">
        <v>27</v>
      </c>
      <c r="D60" s="46" t="s">
        <v>48</v>
      </c>
      <c r="E60" s="46" t="s">
        <v>81</v>
      </c>
      <c r="F60" s="44" t="s">
        <v>219</v>
      </c>
      <c r="G60" s="53"/>
      <c r="H60" s="47">
        <f t="shared" ref="H60:H61" si="17">I60+J60+K60+L60+M60+N60+O60+P60+Q60+R60+S60</f>
        <v>645.74405999999999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545.74405999999999</v>
      </c>
      <c r="Q60" s="48">
        <v>100</v>
      </c>
      <c r="R60" s="48">
        <v>0</v>
      </c>
      <c r="S60" s="48">
        <v>0</v>
      </c>
    </row>
    <row r="61" spans="1:37" s="49" customFormat="1" ht="39.75" customHeight="1" x14ac:dyDescent="0.25">
      <c r="A61" s="51" t="s">
        <v>234</v>
      </c>
      <c r="B61" s="45" t="s">
        <v>235</v>
      </c>
      <c r="C61" s="45" t="s">
        <v>27</v>
      </c>
      <c r="D61" s="46" t="s">
        <v>48</v>
      </c>
      <c r="E61" s="46" t="s">
        <v>214</v>
      </c>
      <c r="F61" s="44" t="s">
        <v>236</v>
      </c>
      <c r="G61" s="53"/>
      <c r="H61" s="47">
        <f t="shared" si="17"/>
        <v>294.39999999999998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294.39999999999998</v>
      </c>
      <c r="Q61" s="48">
        <v>0</v>
      </c>
      <c r="R61" s="48">
        <v>0</v>
      </c>
      <c r="S61" s="48">
        <v>0</v>
      </c>
    </row>
    <row r="62" spans="1:37" s="49" customFormat="1" ht="51" x14ac:dyDescent="0.25">
      <c r="A62" s="51" t="s">
        <v>239</v>
      </c>
      <c r="B62" s="45" t="s">
        <v>237</v>
      </c>
      <c r="C62" s="45" t="s">
        <v>27</v>
      </c>
      <c r="D62" s="46" t="s">
        <v>48</v>
      </c>
      <c r="E62" s="46" t="s">
        <v>213</v>
      </c>
      <c r="F62" s="44" t="s">
        <v>238</v>
      </c>
      <c r="G62" s="44"/>
      <c r="H62" s="47">
        <f>I62+J62+K62+L62+M62+N62+O62+P62+Q62+R62+S62</f>
        <v>10744.833979999999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10744.833979999999</v>
      </c>
      <c r="R62" s="50">
        <v>0</v>
      </c>
      <c r="S62" s="50">
        <v>0</v>
      </c>
    </row>
    <row r="63" spans="1:37" s="49" customFormat="1" ht="38.25" x14ac:dyDescent="0.25">
      <c r="A63" s="51" t="s">
        <v>240</v>
      </c>
      <c r="B63" s="45" t="s">
        <v>241</v>
      </c>
      <c r="C63" s="45" t="s">
        <v>27</v>
      </c>
      <c r="D63" s="46" t="s">
        <v>48</v>
      </c>
      <c r="E63" s="46" t="s">
        <v>80</v>
      </c>
      <c r="F63" s="44" t="s">
        <v>242</v>
      </c>
      <c r="G63" s="44"/>
      <c r="H63" s="47">
        <f>I63+J63+K63+L63+M63+N63+O63+P63+Q63+R63+S63</f>
        <v>64521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21507</v>
      </c>
      <c r="R63" s="50">
        <v>21507</v>
      </c>
      <c r="S63" s="50">
        <v>21507</v>
      </c>
    </row>
    <row r="64" spans="1:37" s="18" customFormat="1" ht="66" customHeight="1" x14ac:dyDescent="0.25">
      <c r="A64" s="33" t="s">
        <v>142</v>
      </c>
      <c r="B64" s="34" t="s">
        <v>200</v>
      </c>
      <c r="C64" s="34" t="s">
        <v>52</v>
      </c>
      <c r="D64" s="42" t="s">
        <v>48</v>
      </c>
      <c r="E64" s="42" t="s">
        <v>80</v>
      </c>
      <c r="F64" s="33" t="s">
        <v>155</v>
      </c>
      <c r="G64" s="33"/>
      <c r="H64" s="35">
        <f t="shared" si="16"/>
        <v>3288.58</v>
      </c>
      <c r="I64" s="35">
        <f>I67+I68+I69+I70+I71+I72+I73+I74</f>
        <v>0</v>
      </c>
      <c r="J64" s="35">
        <f>J67+J68+J69+J70+J71+J72+J73+J74</f>
        <v>0</v>
      </c>
      <c r="K64" s="35">
        <f>K67+K68+K69+K70+K71+K72+K73+K74</f>
        <v>0</v>
      </c>
      <c r="L64" s="35">
        <f>L67+L68+L69+L70+L71+L72+L73+L74</f>
        <v>0</v>
      </c>
      <c r="M64" s="35">
        <f>M65+M67+M68+M69+M70+M71+M72+M73+M75+M77+M74+M76</f>
        <v>2653.58</v>
      </c>
      <c r="N64" s="35">
        <f>N65+N66</f>
        <v>635</v>
      </c>
      <c r="O64" s="35">
        <f>O65+O67+O68+O69+O70+O71+O72+O73+O75+O77+O74+O76</f>
        <v>0</v>
      </c>
      <c r="P64" s="35">
        <f>P65+P67+P68+P69+P70+P71+P72+P73+P75+P77+P74+P76</f>
        <v>0</v>
      </c>
      <c r="Q64" s="35">
        <f>Q65+Q67+Q68+Q69+Q70+Q71+Q72+Q73+Q75+Q77+Q74+Q76</f>
        <v>0</v>
      </c>
      <c r="R64" s="35">
        <f>R65+R67+R68+R69+R70+R71+R72+R73+R75+R77+R74+R76</f>
        <v>0</v>
      </c>
      <c r="S64" s="35">
        <f>S65+S67+S68+S69+S70+S71+S72+S73+S75+S77+S74+S76</f>
        <v>0</v>
      </c>
    </row>
    <row r="65" spans="1:19" s="18" customFormat="1" ht="42.2" customHeight="1" x14ac:dyDescent="0.25">
      <c r="A65" s="19" t="s">
        <v>143</v>
      </c>
      <c r="B65" s="20" t="s">
        <v>202</v>
      </c>
      <c r="C65" s="20" t="s">
        <v>52</v>
      </c>
      <c r="D65" s="43" t="s">
        <v>48</v>
      </c>
      <c r="E65" s="43" t="s">
        <v>80</v>
      </c>
      <c r="F65" s="21" t="s">
        <v>204</v>
      </c>
      <c r="G65" s="17"/>
      <c r="H65" s="22">
        <f t="shared" si="16"/>
        <v>2653.58</v>
      </c>
      <c r="I65" s="23">
        <v>0</v>
      </c>
      <c r="J65" s="23">
        <v>0</v>
      </c>
      <c r="K65" s="23">
        <v>0</v>
      </c>
      <c r="L65" s="23">
        <v>0</v>
      </c>
      <c r="M65" s="23">
        <v>2653.58</v>
      </c>
      <c r="N65" s="27">
        <v>0</v>
      </c>
      <c r="O65" s="23">
        <v>0</v>
      </c>
      <c r="P65" s="23">
        <f>ROUND(O65*13964.1/13690.3,0)</f>
        <v>0</v>
      </c>
      <c r="Q65" s="23">
        <f>ROUND(P65*14243.4/13964.1,0)</f>
        <v>0</v>
      </c>
      <c r="R65" s="23">
        <f>ROUND(Q65*14243.4/13964.1,0)</f>
        <v>0</v>
      </c>
      <c r="S65" s="23">
        <f>ROUND(R65*14818.8/14528.3,0)</f>
        <v>0</v>
      </c>
    </row>
    <row r="66" spans="1:19" ht="63.75" customHeight="1" x14ac:dyDescent="0.25">
      <c r="A66" s="19" t="s">
        <v>203</v>
      </c>
      <c r="B66" s="20" t="s">
        <v>210</v>
      </c>
      <c r="C66" s="20" t="s">
        <v>52</v>
      </c>
      <c r="D66" s="43" t="s">
        <v>48</v>
      </c>
      <c r="E66" s="43" t="s">
        <v>80</v>
      </c>
      <c r="F66" s="21" t="s">
        <v>201</v>
      </c>
      <c r="G66" s="17"/>
      <c r="H66" s="22">
        <f t="shared" si="16"/>
        <v>635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7">
        <v>635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</row>
    <row r="67" spans="1:19" ht="15.75" x14ac:dyDescent="0.25"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28"/>
    </row>
    <row r="68" spans="1:19" ht="15.75" x14ac:dyDescent="0.25"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29"/>
    </row>
  </sheetData>
  <autoFilter ref="A7:AK66"/>
  <mergeCells count="27">
    <mergeCell ref="B68:N68"/>
    <mergeCell ref="I6:I7"/>
    <mergeCell ref="J6:J7"/>
    <mergeCell ref="K6:K7"/>
    <mergeCell ref="L6:L7"/>
    <mergeCell ref="M6:M7"/>
    <mergeCell ref="N6:N7"/>
    <mergeCell ref="B67:N67"/>
    <mergeCell ref="B5:B7"/>
    <mergeCell ref="C5:C7"/>
    <mergeCell ref="D5:G5"/>
    <mergeCell ref="D6:D7"/>
    <mergeCell ref="E6:E7"/>
    <mergeCell ref="F6:F7"/>
    <mergeCell ref="G6:G7"/>
    <mergeCell ref="S6:S7"/>
    <mergeCell ref="H6:H7"/>
    <mergeCell ref="J1:S1"/>
    <mergeCell ref="G2:S2"/>
    <mergeCell ref="A4:S4"/>
    <mergeCell ref="H5:S5"/>
    <mergeCell ref="O6:O7"/>
    <mergeCell ref="P6:P7"/>
    <mergeCell ref="Q6:Q7"/>
    <mergeCell ref="R6:R7"/>
    <mergeCell ref="A5:A7"/>
    <mergeCell ref="Q3:S3"/>
  </mergeCells>
  <phoneticPr fontId="17" type="noConversion"/>
  <pageMargins left="0" right="0" top="0.59055118110236227" bottom="0.59055118110236227" header="0" footer="0"/>
  <pageSetup paperSize="9" scale="58" fitToHeight="0" orientation="landscape" horizontalDpi="1200" verticalDpi="1200" r:id="rId1"/>
  <rowBreaks count="2" manualBreakCount="2">
    <brk id="23" max="18" man="1"/>
    <brk id="3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3</vt:lpstr>
      <vt:lpstr>ПРИЛОЖ  2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2023-01-06T05:08:33Z</cp:lastPrinted>
  <dcterms:created xsi:type="dcterms:W3CDTF">2015-09-21T07:13:05Z</dcterms:created>
  <dcterms:modified xsi:type="dcterms:W3CDTF">2023-01-06T05:08:57Z</dcterms:modified>
</cp:coreProperties>
</file>